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OS-RO\2020 Session\SpreadsheetsForMoneyCommitteeStaff\"/>
    </mc:Choice>
  </mc:AlternateContent>
  <bookViews>
    <workbookView xWindow="0" yWindow="0" windowWidth="20520" windowHeight="9465" activeTab="1"/>
  </bookViews>
  <sheets>
    <sheet name="Filters" sheetId="9" r:id="rId1"/>
    <sheet name="2020 Caboose Summary" sheetId="8" r:id="rId2"/>
  </sheets>
  <definedNames>
    <definedName name="ExternalData_1" localSheetId="1" hidden="1">'2020 Caboose Summary'!$A$3:$X$62</definedName>
    <definedName name="Slicer_Agency">#N/A</definedName>
    <definedName name="Slicer_Budget_Change_Type">#N/A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3" i="8" l="1"/>
  <c r="P63" i="8"/>
  <c r="Q63" i="8"/>
  <c r="R63" i="8"/>
  <c r="S63" i="8"/>
  <c r="T63" i="8"/>
  <c r="U63" i="8"/>
  <c r="V63" i="8"/>
  <c r="W63" i="8"/>
  <c r="X63" i="8"/>
  <c r="T66" i="8" l="1"/>
  <c r="T67" i="8" s="1"/>
  <c r="U66" i="8"/>
  <c r="U67" i="8" s="1"/>
  <c r="V66" i="8"/>
  <c r="V67" i="8" s="1"/>
  <c r="W66" i="8"/>
  <c r="W67" i="8" s="1"/>
  <c r="X66" i="8"/>
  <c r="X67" i="8" s="1"/>
  <c r="S66" i="8"/>
  <c r="S67" i="8" s="1"/>
  <c r="P66" i="8"/>
  <c r="P67" i="8" s="1"/>
  <c r="Q66" i="8"/>
  <c r="Q67" i="8" s="1"/>
  <c r="R66" i="8"/>
  <c r="R67" i="8" s="1"/>
  <c r="O66" i="8"/>
  <c r="O67" i="8" s="1"/>
  <c r="L5" i="9"/>
  <c r="K5" i="9"/>
  <c r="J5" i="9"/>
  <c r="I5" i="9"/>
  <c r="H5" i="9"/>
  <c r="G5" i="9"/>
  <c r="F5" i="9"/>
  <c r="E5" i="9"/>
  <c r="D5" i="9"/>
  <c r="C5" i="9"/>
</calcChain>
</file>

<file path=xl/sharedStrings.xml><?xml version="1.0" encoding="utf-8"?>
<sst xmlns="http://schemas.openxmlformats.org/spreadsheetml/2006/main" count="632" uniqueCount="236">
  <si>
    <t>Sec Area Sort</t>
  </si>
  <si>
    <t>Judicial</t>
  </si>
  <si>
    <t>Administration</t>
  </si>
  <si>
    <t>Commerce and Trade</t>
  </si>
  <si>
    <t>Education</t>
  </si>
  <si>
    <t>Finance</t>
  </si>
  <si>
    <t>Health and Human Resources</t>
  </si>
  <si>
    <t>Natural Resources</t>
  </si>
  <si>
    <t>Public Safety and Homeland Security</t>
  </si>
  <si>
    <t>Transportation</t>
  </si>
  <si>
    <t>Central Appropriations</t>
  </si>
  <si>
    <t>Sec Area Code</t>
  </si>
  <si>
    <t>Agy Code</t>
  </si>
  <si>
    <t>Agy Sort</t>
  </si>
  <si>
    <t>General District Courts</t>
  </si>
  <si>
    <t>Juvenile and Domestic Relations District Courts</t>
  </si>
  <si>
    <t>Department of Human Resource Management</t>
  </si>
  <si>
    <t>Department of Elections</t>
  </si>
  <si>
    <t>Virginia Commission for the Arts</t>
  </si>
  <si>
    <t>Department of Motor Vehicles</t>
  </si>
  <si>
    <t>Treasury Board</t>
  </si>
  <si>
    <t>Department of State Police</t>
  </si>
  <si>
    <t>Department of Accounts Transfer Payments</t>
  </si>
  <si>
    <t>Department of Housing and Community Development</t>
  </si>
  <si>
    <t>Direct Aid to Public Education</t>
  </si>
  <si>
    <t>Children's Services Act</t>
  </si>
  <si>
    <t>Department of Education, Central Office Operations</t>
  </si>
  <si>
    <t>University of Virginia</t>
  </si>
  <si>
    <t>Economic Development Incentive Payments</t>
  </si>
  <si>
    <t>Marine Resources Commission</t>
  </si>
  <si>
    <t>Department of Game and Inland Fisheries</t>
  </si>
  <si>
    <t>Department of Environmental Quality</t>
  </si>
  <si>
    <t>Department of Transportation</t>
  </si>
  <si>
    <t>Department of Health</t>
  </si>
  <si>
    <t>Department of Medical Assistance Services</t>
  </si>
  <si>
    <t>Virginia Board for People with Disabilities</t>
  </si>
  <si>
    <t>Department for the Blind and Vision Impaired</t>
  </si>
  <si>
    <t>Department of Behavioral Health and Developmental Services</t>
  </si>
  <si>
    <t>Department of Social Services</t>
  </si>
  <si>
    <t>Grants to Localities</t>
  </si>
  <si>
    <t>Intellectual Disabilities Training Centers</t>
  </si>
  <si>
    <t>Virginia Center for Behavioral Rehabilitation</t>
  </si>
  <si>
    <t>Department of Corrections</t>
  </si>
  <si>
    <t>Virginia Alcoholic Beverage Control Authority</t>
  </si>
  <si>
    <t>Agency</t>
  </si>
  <si>
    <t>Budget Change Type</t>
  </si>
  <si>
    <t>Change Type Sort</t>
  </si>
  <si>
    <t>Description</t>
  </si>
  <si>
    <t>Technical Adjustments</t>
  </si>
  <si>
    <t>15</t>
  </si>
  <si>
    <t>Decision Package</t>
  </si>
  <si>
    <t>Non-Technical Changes</t>
  </si>
  <si>
    <t>20</t>
  </si>
  <si>
    <t>114: General District Courts</t>
  </si>
  <si>
    <t>115: Juvenile and Domestic Relations District Courts</t>
  </si>
  <si>
    <t xml:space="preserve">Increases funding to cover the cost associated with providing constitutionally mandated legal defense for indigent persons accused of crimes._x000D_
_x000D_
</t>
  </si>
  <si>
    <t>129: Department of Human Resource Management</t>
  </si>
  <si>
    <t>132: Department of Elections</t>
  </si>
  <si>
    <t>312: Economic Development Incentive Payments</t>
  </si>
  <si>
    <t>165: Department of Housing and Community Development</t>
  </si>
  <si>
    <t>Increase funding for the Virginia Housing Trust Fund</t>
  </si>
  <si>
    <t>201: Department of Education, Central Office Operations</t>
  </si>
  <si>
    <t>197: Direct Aid to Public Education</t>
  </si>
  <si>
    <t>Update categorical programs</t>
  </si>
  <si>
    <t xml:space="preserve">Updates the cost of the English as a Second Language Standards of Quality program to reflect the number of students with limited English proficiency reported by local school divisions. _x000D_
_x000D_
</t>
  </si>
  <si>
    <t>Update Incentive programs</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</si>
  <si>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scores._x000D_
_x000D_
</t>
  </si>
  <si>
    <t>Update Lottery proceeds for public education</t>
  </si>
  <si>
    <t>Update Lottery supported programs</t>
  </si>
  <si>
    <t xml:space="preserve">Adjusts funding for Lottery-funded programs based on actual and updated projections for participation._x000D_
_x000D_
</t>
  </si>
  <si>
    <t xml:space="preserve">Updates the cost of the Remedial Summer School Standards of Quality program to reflect actual data reported by local school divisions._x000D_
_x000D_
</t>
  </si>
  <si>
    <t>Update sales tax revenues for public education</t>
  </si>
  <si>
    <t xml:space="preserve">Updates funding provided to local school divisions based on the latest sales tax projections provided by the Department of Taxation._x000D_
_x000D_
</t>
  </si>
  <si>
    <t>Update student enrollment projections</t>
  </si>
  <si>
    <t xml:space="preserve">Updates the state cost for Direct Aid using enrollment projections based on the latest fall membership counts, which are higher than projected._x000D_
_x000D_
</t>
  </si>
  <si>
    <t>Update the National Board Certification Program participation</t>
  </si>
  <si>
    <t>207: University of Virginia</t>
  </si>
  <si>
    <t>148: Virginia Commission for the Arts</t>
  </si>
  <si>
    <t xml:space="preserve">Provides funding to support health insurance coverage levels for the current director._x000D_
_x000D_
</t>
  </si>
  <si>
    <t>162: Department of Accounts Transfer Payments</t>
  </si>
  <si>
    <t>155: Treasury Board</t>
  </si>
  <si>
    <t>200: Children's Services Act</t>
  </si>
  <si>
    <t>Fund projected program growth</t>
  </si>
  <si>
    <t>601: Department of Health</t>
  </si>
  <si>
    <t>Update appropriation act language regarding coverage for abortions in cases of fetal anomalies</t>
  </si>
  <si>
    <t xml:space="preserve">Protects women's rights to make their own healthcare decisions._x000D_
_x000D_
</t>
  </si>
  <si>
    <t>602: Department of Medical Assistance Services</t>
  </si>
  <si>
    <t>Adjust appropriation to reflect agency operations</t>
  </si>
  <si>
    <t>720: Department of Behavioral Health and Developmental Services</t>
  </si>
  <si>
    <t>790: Grants to Localities</t>
  </si>
  <si>
    <t>793: Intellectual Disabilities Training Centers</t>
  </si>
  <si>
    <t>794: Virginia Center for Behavioral Rehabilitation</t>
  </si>
  <si>
    <t>765: Department of Social Services</t>
  </si>
  <si>
    <t>Adjust funding for the Temporary Assistance for Needy Families Unemployed Parents program</t>
  </si>
  <si>
    <t>Appropriate nongeneral funds for local staff salary increases</t>
  </si>
  <si>
    <t xml:space="preserve">Funds the nongeneral fund portion of the raise state-supported local employees received in Chapter 854._x000D_
_x000D_
</t>
  </si>
  <si>
    <t>Create a summer food program pilot</t>
  </si>
  <si>
    <t xml:space="preserve">Creates a summer feeding pilot program using TANF funding.  Provides $50 on a family's EBT card each month during the summer for meals purchases._x000D_
_x000D_
</t>
  </si>
  <si>
    <t>Fund foster care and adoptions cost of living adjustments</t>
  </si>
  <si>
    <t xml:space="preserve">Raises maximum maintenance payments made to foster family homes on behalf of foster children by five percent. Appropriation Act language requires an automatic adjustment for inflation be applied to the maximum room and board rates paid to foster parents in the fiscal year following a state employee pay raise. Because state employees received up to a five percent raise in June 2019, this addendum provides a similar percent increase to foster care rates. This increase is also assumed for adoption subsidy funding to ensure that adoption subsidies keep pace with foster family rates and to avoid any disincentives to adoption._x000D_
_x000D_
</t>
  </si>
  <si>
    <t>Fund the child welfare forecast</t>
  </si>
  <si>
    <t xml:space="preserve">Adds funding to cover the cost of providing foster care and adoption subsidy payments. Based on recent expenditure trends and the impact of child welfare policy changes, this amendment adjusts the appropriation to cover the necessary costs of providing payments to foster care and adoptive families. _x000D_
_x000D_
</t>
  </si>
  <si>
    <t>Fund the Temporary Assistance for Needy Families forecast</t>
  </si>
  <si>
    <t xml:space="preserve">Updates appropriation to properly account for the anticipated cost of providing mandated TANF benefits. Benefits include cash assistance payments, employment services and child care. _x000D_
_x000D_
</t>
  </si>
  <si>
    <t>Increase LIHEAP grant appropriation</t>
  </si>
  <si>
    <t xml:space="preserve">Increases the low-income home energy assistance program appropriation to account for a federal increase in the grant amount._x000D_
_x000D_
</t>
  </si>
  <si>
    <t>Replace legacy IT systems with an enterprise platform solution</t>
  </si>
  <si>
    <t xml:space="preserve">Funds the replacement of the Virginia case management system and other legacy systems with a modular enterprise platform solution._x000D_
_x000D_
</t>
  </si>
  <si>
    <t>Transfer funding and personnel between programs due to agency reorganization</t>
  </si>
  <si>
    <t xml:space="preserve">Transfers funding and positions between programs due to agency reorganization._x000D_
_x000D_
</t>
  </si>
  <si>
    <t>606: Virginia Board for People with Disabilities</t>
  </si>
  <si>
    <t>702: Department for the Blind and Vision Impaired</t>
  </si>
  <si>
    <t>440: Department of Environmental Quality</t>
  </si>
  <si>
    <t>Remove Regional Greenhouse Gas Initiative language restrictions</t>
  </si>
  <si>
    <t>403: Department of Game and Inland Fisheries</t>
  </si>
  <si>
    <t>402: Marine Resources Commission</t>
  </si>
  <si>
    <t>999: Virginia Alcoholic Beverage Control Authority</t>
  </si>
  <si>
    <t>799: Department of Corrections</t>
  </si>
  <si>
    <t>Increase funding for offender medical costs</t>
  </si>
  <si>
    <t xml:space="preserve">Provides funding for increased medical costs based on updated projections._x000D_
_x000D_
</t>
  </si>
  <si>
    <t>Provide additional operating funds for Lawrenceville Correctional Center</t>
  </si>
  <si>
    <t xml:space="preserve">Provides funding to cover increased contractual costs associated with operating Lawrenceville Correctional Center._x000D_
_x000D_
</t>
  </si>
  <si>
    <t>Provide funding to expand Hepatitis-C treatment for offenders</t>
  </si>
  <si>
    <t xml:space="preserve">Provides additional funding for Hepatitis-C treatment. _x000D_
_x000D_
</t>
  </si>
  <si>
    <t>156: Department of State Police</t>
  </si>
  <si>
    <t>Remove language prohibiting the purchase or implementation of body-worn camera systems</t>
  </si>
  <si>
    <t xml:space="preserve">Removes language prohibiting the expenditure of funds by any state agency or authority to purchase or implement body-worn camera systems._x000D_
_x000D_
</t>
  </si>
  <si>
    <t>154: Department of Motor Vehicles</t>
  </si>
  <si>
    <t>Provide positions to meet customer demand for REAL ID credentials</t>
  </si>
  <si>
    <t>501: Department of Transportation</t>
  </si>
  <si>
    <t>Adjust appropriation to reflect financial plan</t>
  </si>
  <si>
    <t>995: Central Appropriations</t>
  </si>
  <si>
    <t>Secretarial Area</t>
  </si>
  <si>
    <t>Agency Title</t>
  </si>
  <si>
    <t>Biennium</t>
  </si>
  <si>
    <t>Budget Round</t>
  </si>
  <si>
    <t>Request Type Group</t>
  </si>
  <si>
    <t>Title</t>
  </si>
  <si>
    <t>See Filter Instructions Below</t>
  </si>
  <si>
    <t>Totals for Filtered Amounts:</t>
  </si>
  <si>
    <t>FY 2020 GF</t>
  </si>
  <si>
    <t>FY 2020 NGF</t>
  </si>
  <si>
    <t>FY 2020 GF Pos</t>
  </si>
  <si>
    <t>FY 2020 NGF Pos</t>
  </si>
  <si>
    <t>FY 2019 GF</t>
  </si>
  <si>
    <t>FY 2019 NGF</t>
  </si>
  <si>
    <t>FY 2019 GF Pos</t>
  </si>
  <si>
    <t>FY 2019 NGF Pos</t>
  </si>
  <si>
    <t>Summary of 2020 Caboose Operating Changes (HB/SB 29 Introduced)</t>
  </si>
  <si>
    <t>Filters for 2020 Caboose Operating Summary (HB/SB 29 Introduced)</t>
  </si>
  <si>
    <t>GF 2019</t>
  </si>
  <si>
    <t>NGF 2019</t>
  </si>
  <si>
    <t>GF Pos 2019</t>
  </si>
  <si>
    <t>NGF Pos 2019</t>
  </si>
  <si>
    <t>Positions 2019</t>
  </si>
  <si>
    <t>GF 2020</t>
  </si>
  <si>
    <t>NGF 2020</t>
  </si>
  <si>
    <t>GF Pos 2020</t>
  </si>
  <si>
    <t>NGF Pos 2020</t>
  </si>
  <si>
    <t>Positions 2020</t>
  </si>
  <si>
    <t>2018-2020</t>
  </si>
  <si>
    <t>Caboose Bill</t>
  </si>
  <si>
    <t xml:space="preserve">Increase Criminal Fund appropriation </t>
  </si>
  <si>
    <t>Adjust rate and appropriation for the Personnel Management Information System (PMIS)</t>
  </si>
  <si>
    <t xml:space="preserve">Adjusts the PMIS internal service fund rate and appropriation based on projected operating expenses.  A companion amendment in Central Appropriations recovers the general fund portion of the reduced rate._x000D_
_x000D_
</t>
  </si>
  <si>
    <t>Fund pay equity study</t>
  </si>
  <si>
    <t xml:space="preserve">Provides general fund appropriation to conduct a study on state employee pay equity._x000D_
_x000D_
</t>
  </si>
  <si>
    <t>Transfer funding for presidential primary expenses to Central Appropriations</t>
  </si>
  <si>
    <t>Establish nongeneral fund appropriation for incentive payments</t>
  </si>
  <si>
    <t xml:space="preserve">Provides nongeneral fund appropriation to support a grant payment from the Virginia Economic Development Incentive Grant Fund._x000D_
_x000D_
</t>
  </si>
  <si>
    <t xml:space="preserve">Provides additional support for the Virginia Housing Trust Fund bringing the base in FY 2020 to $14.0 million._x000D_
_x000D_
</t>
  </si>
  <si>
    <t>Authorize carry forward of seclusion and restraint funds</t>
  </si>
  <si>
    <t xml:space="preserve">Requires any funds provided to local school divisions in fiscal year 2020 to implement the Board of Education's Regulations Governing the Use of Seclusion and Restraint in Public Elementary and Secondary Schools in Virginia that are unexpended as of June 30, 2020, to be carried forward for expenditure the following year for the same purpose._x000D_
_x000D_
</t>
  </si>
  <si>
    <t>Update English as a Second Language program projections</t>
  </si>
  <si>
    <t xml:space="preserve">Adjusts funding to reflect a decrease in the estimate of Lottery proceeds from $628.8 million to $613.4 million. This amount includes a revised FY 2020 profits estimate of $586.6 million and residual FY 2019 profits from August 2019 of $26.9 million._x000D_
_x000D_
</t>
  </si>
  <si>
    <t>Update Remedial Summer School program participation</t>
  </si>
  <si>
    <t xml:space="preserve">Adjusts funding for educational programs that are not included in the Standards of Quality. State or federal statutes or regulations mandate most categorical programs. These adjustments update the cost of continuing the current programs with the required data revisions._x000D_
_x000D_
</t>
  </si>
  <si>
    <t>Update compensation supplement participation</t>
  </si>
  <si>
    <t xml:space="preserve">Updates the cost of the fiscal year 2020 salary increase for funded Standards of Quality instructional and support positions to reflect actual local participation. _x000D_
_x000D_
</t>
  </si>
  <si>
    <t xml:space="preserve">Updates state support for National Board Certified Teacher bonuses based on the number of teachers eligible for this bonus in fiscal year 2020._x000D_
_x000D_
</t>
  </si>
  <si>
    <t>Adjust nongeneral fund appropriation to reflect additional revenue from indirect cost recoveries</t>
  </si>
  <si>
    <t xml:space="preserve">Adjusts the nongeneral fund appropriation for sponsored programs to reflect additional indirect cost recoveries. The increase will allow the university to account for expenditure recoveries in the new financial system.  No new programs or services are being added.  This is simply a change in accounting practices for charges to the individual academic schools for services provided by Educational and General programs._x000D_
_x000D_
</t>
  </si>
  <si>
    <t xml:space="preserve">Fund health insurance benefit for current director </t>
  </si>
  <si>
    <t>Appropriate voluntary deposit to the Revenue Reserve Fund</t>
  </si>
  <si>
    <t xml:space="preserve">Appropriates a voluntary deposit to the Revenue Reserve Fund. This deposit, along with other mandatory and voluntary deposits to the Revenue Reserve Fund and Revenue Stabilization Fund in the next, biennium will bring the combined balance of the two funds to be eight percent of general fund revenues and transfers by the end of 2022._x000D_
_x000D_
</t>
  </si>
  <si>
    <t>Remove prepayment of future Revenue Stabilization Fund deposit</t>
  </si>
  <si>
    <t xml:space="preserve">Removes prepayment of future Revenue Stabilization Fund deposit. This appropriation had been provided in anticipation of a mandatory deposit in 2022. Based on the latest revenue forecast, a Revenue Stabilization Fund deposit will not be required in 2022._x000D_
_x000D_
</t>
  </si>
  <si>
    <t>Recognize debt service savings</t>
  </si>
  <si>
    <t xml:space="preserve">Recognizes savings for debt service on bonds issued by the Virginia Public Building Authority and the Virginia College Building Authority for capital projects and higher education equipment authorized for bond financing as a result of recent refundings._x000D_
_x000D_
</t>
  </si>
  <si>
    <t xml:space="preserve">Funds projected program growth related to increased expenditures in private day and therapeutic foster care services._x000D_
_x000D_
</t>
  </si>
  <si>
    <t>Adjust FY 2020 Health Care Fund appropriation</t>
  </si>
  <si>
    <t xml:space="preserve">Modifies the appropriation for the Virginia Health Care Fund to reflect the latest revenue estimates. The FY 2020 estimate reflects less prior year pharmacy rebates ($6.8 million); a small increase in tobacco taxes ($0.2 million) and a decline ($2.1 million) in Master Settlement Agreement revenue.  The estimates also account for $53.1 million in prior year balances carried over from 2019. Since the fund is used as state match for Medicaid, any change in revenue to the fund impacts general fund support for Medicaid._x000D_
_x000D_
</t>
  </si>
  <si>
    <t>Fund FY 2020 Family Access to Medical Insurance Security (FAMIS) utilization and inflation</t>
  </si>
  <si>
    <t xml:space="preserve">Adjusts funding for the FAMIS program to reflect the latest forecast of expenditures. The costs are primarily a result of higher managed care rates and increased enrollment._x000D_
_x000D_
</t>
  </si>
  <si>
    <t>Fund FY 2020 Medicaid utilization and inflation</t>
  </si>
  <si>
    <t xml:space="preserve">Adjusts funding for the FY 2020 cost of Medicaid as estimated in the most recent forecast expenditures._x000D_
_x000D_
</t>
  </si>
  <si>
    <t>Fund FY 2020 medical assistance services for low-income children utilization and inflation</t>
  </si>
  <si>
    <t xml:space="preserve">Adjusts funding for the Commonwealth's Medicaid Children's Health Insurance Program to reflect the latest expenditure forecast. Children between the ages of 6 and 19, with family income from 100 to 133 percent of the federal poverty level, are eligible for this program._x000D_
_x000D_
</t>
  </si>
  <si>
    <t>Offset federal revenue losses for CHKD</t>
  </si>
  <si>
    <t xml:space="preserve">Authorizes the department to create additional hospital supplemental payments for CHKD to replace payments that have been reduced due to the federal regulation on the definition of uncompensated care costs effective June 2, 2017. These new payments will equal what would have been paid to CHKD under the current disproportionate share hospital (DSH) formula._x000D_
_x000D_
</t>
  </si>
  <si>
    <t>Appropriate nongeneral funds for electronic health records implementation</t>
  </si>
  <si>
    <t xml:space="preserve">Appropriates the nongeneral fund appropriation for the costs of implementing electronic health records at state facilities. The cost estimates for full implementation included a nongeneral fund contribution, however the nongeneral funds were never appropriated. This amendment will negate the need for an administrative adjustment in FY 2020. In addition, language is added to clarify that funds associated with this project are exempted from the $25 million special revenue fund cap._x000D_
_x000D_
</t>
  </si>
  <si>
    <t>Fund quality improvement and risk management efforts</t>
  </si>
  <si>
    <t xml:space="preserve">Provides for the partial year costs of increasing quality and risk management efforts related to the settlement agreement with the federal Department of Justice._x000D_
_x000D_
</t>
  </si>
  <si>
    <t>Fund caseload growth in Part-C Early Intervention services</t>
  </si>
  <si>
    <t xml:space="preserve">Funds projected annual growth of four percent in total expenditures for early intervention services to children under age three._x000D_
_x000D_
</t>
  </si>
  <si>
    <t>Capture savings from facility downsizing</t>
  </si>
  <si>
    <t xml:space="preserve">Accounts for projected excess year-end funding at Central Virginia Training Center. _x000D_
_x000D_
</t>
  </si>
  <si>
    <t>Revert funds for new beds due to construction delay</t>
  </si>
  <si>
    <t xml:space="preserve">Reverts funds for new beds that were anticipated to come online in FY 2020. Due to low census growth and construction delays, funds for these beds will not be necessary until the next fiscal year. _x000D_
_x000D_
</t>
  </si>
  <si>
    <t>Decreases funding for the unemployed parent cash assistance program, based on a revised projection of the estimated 2020-2022 biennial costs.</t>
  </si>
  <si>
    <t>Account for available federal grant funding</t>
  </si>
  <si>
    <t xml:space="preserve">Provides the board with federal appropriation sufficient to expend available federal revenue that will expire over the next two fiscal years.  The funding will be used to support one-year grants to community partners that will not create any on-going obligations to the Commonwealth. _x000D_
_x000D_
</t>
  </si>
  <si>
    <t xml:space="preserve">Adjusts the agency's budget to reflect current operations. Additional nongeneral fund appropriation is provided to reflect anticipated revenues. The appropriation changes provided for in this action are not expected to have any impact on services or future general fund need._x000D_
_x000D_
</t>
  </si>
  <si>
    <t xml:space="preserve">Removes budget language which limits the use of funds for participation in the Regional Greenhouse Gas Initiative, or the expenditure of any proceeds resulting from participation in a climate compact without express legislative approval._x000D_
_x000D_
</t>
  </si>
  <si>
    <t>FY20 Appropriation Re-Alignment</t>
  </si>
  <si>
    <t xml:space="preserve">Reallocates appropriation to align with the agency's anticipated expenditures. This is a zero-sum amendment._x000D_
_x000D_
</t>
  </si>
  <si>
    <t>Provide funding to offset a cost overrun in the Tangier jetty project</t>
  </si>
  <si>
    <t xml:space="preserve">Provides general fund support to offset a cost overrun in the U.S Army Corps of Engineers in Norfolk (USACE)'s implementation of the Tangier Jetty project, funded through a cost-share agreement between the Commonwealth and USACE. _x000D_
_x000D_
</t>
  </si>
  <si>
    <t>Increase nongeneral fund appropriation to fund merchandise inventory</t>
  </si>
  <si>
    <t xml:space="preserve">Increase nongeneral fund appopriation for merchandise inventory._x000D_
_x000D_
</t>
  </si>
  <si>
    <t xml:space="preserve">Increase positions for the anticipated increase in customers applying for a REAL ID credential._x000D_
_x000D_
</t>
  </si>
  <si>
    <t xml:space="preserve">Amends program appropriation amounts to conform to the final program amounts in the 2020 Virginia Department of Transportation budget, as approved by the Commonwealth Transportation Board in June 2019._x000D_
_x000D_
</t>
  </si>
  <si>
    <t>Adjust funding to agencies for charges for the Personnel Management Information System</t>
  </si>
  <si>
    <t xml:space="preserve">Adjusts funding to agencies for charges for the Personnel Management Information System (PMIS) internal service fund. Expenditures for PMIS are lower than originally projected and this amendment captures the corresponding general fund savings for agency customers._x000D_
_x000D_
</t>
  </si>
  <si>
    <t>Provide funding for reimbursement of presidential primary expenses</t>
  </si>
  <si>
    <t>Provide support for legal expenses</t>
  </si>
  <si>
    <t xml:space="preserve">Provides support for anticipated legal expenses._x000D_
_x000D_
</t>
  </si>
  <si>
    <t>Operating Total,Chapter 854, 2019 Acts of Assembly</t>
  </si>
  <si>
    <t>Operating Total, HB/SB 29 Introduced</t>
  </si>
  <si>
    <t>HB/SB 29 Introduced Operating Changes (From Above)</t>
  </si>
  <si>
    <t>Total (Filtered Rows)</t>
  </si>
  <si>
    <t xml:space="preserve">Transfers general fund appropriation for 2020 presidential primary expenses to Central Appropriations.  This amendment will allow the agency to be reimbursed from Central Appropriations, consistent with previous funding practices.  A companion amendment in Central Appropriations reflects this transfer and provides funding to reimburse localities for 2020 presidential primary costs._x000D_
_x000D_
</t>
  </si>
  <si>
    <t xml:space="preserve">Provides general fund support to reimburse the Department of Elections and localities for presidential primary expenses. Section 24.2-545 (F), Code of Virginia, requires presidential primary costs to be paid by the Commonwealth.  Included in this amount is $147,308, which is part of a net-zero transfer provided in Chapter 854, 2019 Acts of Assembly, for the Department of Elections' presidential primary costs._x000D_
_x000D_
</t>
  </si>
  <si>
    <t>FY 2019 Pos Total</t>
  </si>
  <si>
    <t>FY 2020 Pos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</si>
</sst>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5"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9"/>
        <bgColor indexed="64"/>
      </patternFill>
    </fill>
  </fills>
  <borders count="8">
    <border>
      <left/>
      <right/>
      <top/>
      <bottom/>
      <diagonal/>
    </border>
    <border>
      <left style="thick">
        <color theme="9"/>
      </left>
      <right style="thick">
        <color theme="0"/>
      </right>
      <top style="thick">
        <color theme="9"/>
      </top>
      <bottom style="double">
        <color theme="9"/>
      </bottom>
      <diagonal/>
    </border>
    <border>
      <left style="thick">
        <color theme="0"/>
      </left>
      <right style="thick">
        <color theme="0"/>
      </right>
      <top style="thick">
        <color theme="9"/>
      </top>
      <bottom style="double">
        <color theme="9"/>
      </bottom>
      <diagonal/>
    </border>
    <border>
      <left style="thick">
        <color theme="0"/>
      </left>
      <right style="thick">
        <color theme="9"/>
      </right>
      <top style="thick">
        <color theme="9"/>
      </top>
      <bottom style="double">
        <color theme="9"/>
      </bottom>
      <diagonal/>
    </border>
    <border>
      <left style="thick">
        <color theme="9"/>
      </left>
      <right style="thin">
        <color theme="9"/>
      </right>
      <top style="double">
        <color theme="9"/>
      </top>
      <bottom style="thick">
        <color theme="9"/>
      </bottom>
      <diagonal/>
    </border>
    <border>
      <left style="thin">
        <color theme="9"/>
      </left>
      <right style="thin">
        <color theme="9"/>
      </right>
      <top style="double">
        <color theme="9"/>
      </top>
      <bottom style="thick">
        <color theme="9"/>
      </bottom>
      <diagonal/>
    </border>
    <border>
      <left style="thin">
        <color theme="9"/>
      </left>
      <right style="thick">
        <color theme="9"/>
      </right>
      <top style="double">
        <color theme="9"/>
      </top>
      <bottom style="thick">
        <color theme="9"/>
      </bottom>
      <diagonal/>
    </border>
    <border>
      <left/>
      <right/>
      <top/>
      <bottom style="medium">
        <color indexed="64"/>
      </bottom>
      <diagonal/>
    </border>
  </borders>
  <cellStyleXfs count="1">
    <xf numFmtId="0" fontId="0" fillId="0" borderId="0"/>
  </cellStyleXfs>
  <cellXfs count="27">
    <xf numFmtId="0" fontId="0" fillId="0" borderId="0" xfId="0"/>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vertical="top"/>
    </xf>
    <xf numFmtId="0" fontId="0" fillId="0" borderId="0" xfId="0" applyNumberFormat="1" applyAlignment="1">
      <alignment horizontal="center" vertical="top" wrapText="1"/>
    </xf>
    <xf numFmtId="6" fontId="0" fillId="0" borderId="0" xfId="0" applyNumberFormat="1"/>
    <xf numFmtId="0" fontId="3" fillId="0" borderId="0" xfId="0" applyFont="1"/>
    <xf numFmtId="0" fontId="2" fillId="0" borderId="0" xfId="0" applyFont="1"/>
    <xf numFmtId="0" fontId="0" fillId="0" borderId="0" xfId="0" applyFont="1" applyAlignment="1">
      <alignment horizontal="left" indent="1"/>
    </xf>
    <xf numFmtId="0" fontId="2" fillId="0" borderId="0" xfId="0" applyFont="1" applyAlignment="1">
      <alignment horizontal="right" indent="1"/>
    </xf>
    <xf numFmtId="6" fontId="0" fillId="0" borderId="0" xfId="0" applyNumberFormat="1" applyAlignment="1">
      <alignment vertical="top" wrapText="1"/>
    </xf>
    <xf numFmtId="4" fontId="0" fillId="0" borderId="0" xfId="0" applyNumberFormat="1" applyAlignment="1">
      <alignment vertical="top"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4" fontId="2" fillId="0" borderId="5" xfId="0" applyNumberFormat="1" applyFont="1" applyBorder="1" applyAlignment="1">
      <alignment horizontal="center" vertical="top"/>
    </xf>
    <xf numFmtId="4" fontId="2" fillId="0" borderId="6" xfId="0" applyNumberFormat="1" applyFont="1" applyBorder="1" applyAlignment="1">
      <alignment horizontal="center" vertical="top"/>
    </xf>
    <xf numFmtId="0" fontId="2" fillId="0" borderId="0" xfId="0" applyFont="1" applyAlignment="1">
      <alignment horizontal="right"/>
    </xf>
    <xf numFmtId="6" fontId="4" fillId="0" borderId="0" xfId="0" applyNumberFormat="1" applyFont="1"/>
    <xf numFmtId="6" fontId="0" fillId="0" borderId="0" xfId="0" applyNumberFormat="1" applyFont="1"/>
    <xf numFmtId="4" fontId="0" fillId="0" borderId="0" xfId="0" applyNumberFormat="1" applyFont="1"/>
    <xf numFmtId="6" fontId="2" fillId="0" borderId="0" xfId="0" applyNumberFormat="1" applyFont="1"/>
    <xf numFmtId="4" fontId="2" fillId="0" borderId="0" xfId="0" applyNumberFormat="1" applyFont="1"/>
    <xf numFmtId="6" fontId="0" fillId="0" borderId="7" xfId="0" applyNumberFormat="1" applyFont="1" applyBorder="1"/>
    <xf numFmtId="4" fontId="0" fillId="0" borderId="7" xfId="0" applyNumberFormat="1" applyFont="1" applyBorder="1"/>
  </cellXfs>
  <cellStyles count="1">
    <cellStyle name="Normal" xfId="0" builtinId="0"/>
  </cellStyles>
  <dxfs count="70">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4" formatCode="#,##0.0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border>
        <vertical style="thin">
          <color theme="0"/>
        </vertical>
      </border>
    </dxf>
    <dxf>
      <font>
        <color theme="1"/>
      </font>
      <border>
        <left style="thin">
          <color theme="9" tint="0.39997558519241921"/>
        </left>
        <right style="thin">
          <color theme="9" tint="0.39997558519241921"/>
        </right>
        <top style="thin">
          <color theme="9" tint="0.39997558519241921"/>
        </top>
        <bottom style="thin">
          <color theme="9" tint="0.39997558519241921"/>
        </bottom>
        <vertical style="thin">
          <color theme="9" tint="0.39994506668294322"/>
        </vertical>
        <horizontal style="thin">
          <color theme="9"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9"/>
        </bottom>
        <vertical/>
        <horizontal/>
      </border>
    </dxf>
    <dxf>
      <font>
        <sz val="9"/>
        <color theme="1"/>
      </font>
      <border>
        <left style="thin">
          <color theme="9"/>
        </left>
        <right style="thin">
          <color theme="9"/>
        </right>
        <top style="thin">
          <color theme="9"/>
        </top>
        <bottom style="thin">
          <color theme="9"/>
        </bottom>
        <vertical/>
        <horizontal/>
      </border>
    </dxf>
    <dxf>
      <font>
        <b/>
        <color theme="1"/>
      </font>
      <border>
        <bottom style="thin">
          <color theme="8"/>
        </bottom>
        <vertical/>
        <horizontal/>
      </border>
    </dxf>
    <dxf>
      <font>
        <sz val="9"/>
        <color theme="1"/>
      </font>
      <border>
        <left style="thin">
          <color theme="8"/>
        </left>
        <right style="thin">
          <color theme="8"/>
        </right>
        <top style="thin">
          <color theme="8"/>
        </top>
        <bottom style="thin">
          <color theme="8"/>
        </bottom>
        <vertical/>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SlicerStyleDark1 2" pivot="0" table="0" count="10">
      <tableStyleElement type="wholeTable" dxfId="69"/>
      <tableStyleElement type="headerRow" dxfId="68"/>
    </tableStyle>
    <tableStyle name="SlicerStyleDark5 2" pivot="0" table="0" count="10">
      <tableStyleElement type="wholeTable" dxfId="67"/>
      <tableStyleElement type="headerRow" dxfId="66"/>
    </tableStyle>
    <tableStyle name="SlicerStyleDark6 2" pivot="0" table="0" count="10">
      <tableStyleElement type="wholeTable" dxfId="65"/>
      <tableStyleElement type="headerRow" dxfId="64"/>
    </tableStyle>
    <tableStyle name="TableStyleMedium2 2" pivot="0" count="7">
      <tableStyleElement type="wholeTable" dxfId="63"/>
      <tableStyleElement type="headerRow" dxfId="62"/>
      <tableStyleElement type="totalRow" dxfId="61"/>
      <tableStyleElement type="firstColumn" dxfId="60"/>
      <tableStyleElement type="lastColumn" dxfId="59"/>
      <tableStyleElement type="firstRowStripe" dxfId="58"/>
      <tableStyleElement type="firstColumnStripe" dxfId="57"/>
    </tableStyle>
    <tableStyle name="TableStyleMedium7 2" pivot="0" count="7">
      <tableStyleElement type="wholeTable" dxfId="56"/>
      <tableStyleElement type="headerRow" dxfId="55"/>
      <tableStyleElement type="totalRow" dxfId="54"/>
      <tableStyleElement type="firstColumn" dxfId="53"/>
      <tableStyleElement type="lastColumn" dxfId="52"/>
      <tableStyleElement type="firstRowStripe" dxfId="51"/>
      <tableStyleElement type="firstColumnStripe" dxfId="50"/>
    </tableStyle>
  </tableStyle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5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3.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23</xdr:row>
      <xdr:rowOff>9525</xdr:rowOff>
    </xdr:from>
    <xdr:to>
      <xdr:col>8</xdr:col>
      <xdr:colOff>409575</xdr:colOff>
      <xdr:row>33</xdr:row>
      <xdr:rowOff>15479</xdr:rowOff>
    </xdr:to>
    <xdr:sp macro="" textlink="">
      <xdr:nvSpPr>
        <xdr:cNvPr id="2" name="TextBox 1"/>
        <xdr:cNvSpPr txBox="1"/>
      </xdr:nvSpPr>
      <xdr:spPr>
        <a:xfrm>
          <a:off x="180975" y="4486275"/>
          <a:ext cx="7543800" cy="191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 Caboose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2020 Caboose Summary tab</a:t>
          </a:r>
          <a:r>
            <a:rPr lang="en-US" sz="1100" b="0" u="none" baseline="0"/>
            <a:t> to view filtered information</a:t>
          </a:r>
        </a:p>
        <a:p>
          <a:endParaRPr lang="en-US" sz="1100" b="0" u="none"/>
        </a:p>
      </xdr:txBody>
    </xdr:sp>
    <xdr:clientData/>
  </xdr:twoCellAnchor>
  <xdr:twoCellAnchor editAs="oneCell">
    <xdr:from>
      <xdr:col>5</xdr:col>
      <xdr:colOff>634607</xdr:colOff>
      <xdr:row>26</xdr:row>
      <xdr:rowOff>118644</xdr:rowOff>
    </xdr:from>
    <xdr:to>
      <xdr:col>5</xdr:col>
      <xdr:colOff>942975</xdr:colOff>
      <xdr:row>28</xdr:row>
      <xdr:rowOff>52146</xdr:rowOff>
    </xdr:to>
    <xdr:pic>
      <xdr:nvPicPr>
        <xdr:cNvPr id="3" name="Picture 2"/>
        <xdr:cNvPicPr>
          <a:picLocks noChangeAspect="1"/>
        </xdr:cNvPicPr>
      </xdr:nvPicPr>
      <xdr:blipFill>
        <a:blip xmlns:r="http://schemas.openxmlformats.org/officeDocument/2006/relationships" r:embed="rId1"/>
        <a:stretch>
          <a:fillRect/>
        </a:stretch>
      </xdr:blipFill>
      <xdr:spPr>
        <a:xfrm>
          <a:off x="6163870" y="4900194"/>
          <a:ext cx="308368" cy="295452"/>
        </a:xfrm>
        <a:prstGeom prst="rect">
          <a:avLst/>
        </a:prstGeom>
      </xdr:spPr>
    </xdr:pic>
    <xdr:clientData/>
  </xdr:twoCellAnchor>
  <xdr:twoCellAnchor editAs="absolute">
    <xdr:from>
      <xdr:col>0</xdr:col>
      <xdr:colOff>157162</xdr:colOff>
      <xdr:row>5</xdr:row>
      <xdr:rowOff>119062</xdr:rowOff>
    </xdr:from>
    <xdr:to>
      <xdr:col>4</xdr:col>
      <xdr:colOff>266699</xdr:colOff>
      <xdr:row>16</xdr:row>
      <xdr:rowOff>157163</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57162" y="1157287"/>
              <a:ext cx="4281487" cy="214312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366713</xdr:colOff>
      <xdr:row>5</xdr:row>
      <xdr:rowOff>123825</xdr:rowOff>
    </xdr:from>
    <xdr:to>
      <xdr:col>11</xdr:col>
      <xdr:colOff>119063</xdr:colOff>
      <xdr:row>22</xdr:row>
      <xdr:rowOff>123825</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538663" y="1162050"/>
              <a:ext cx="4705350" cy="3248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133350</xdr:colOff>
      <xdr:row>17</xdr:row>
      <xdr:rowOff>76206</xdr:rowOff>
    </xdr:from>
    <xdr:to>
      <xdr:col>4</xdr:col>
      <xdr:colOff>266700</xdr:colOff>
      <xdr:row>22</xdr:row>
      <xdr:rowOff>114307</xdr:rowOff>
    </xdr:to>
    <mc:AlternateContent xmlns:mc="http://schemas.openxmlformats.org/markup-compatibility/2006" xmlns:sle15="http://schemas.microsoft.com/office/drawing/2012/slicer">
      <mc:Choice Requires="sle15">
        <xdr:graphicFrame macro="">
          <xdr:nvGraphicFramePr>
            <xdr:cNvPr id="6"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133350" y="3409956"/>
              <a:ext cx="4305300" cy="9906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7" column="105"/>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7" column="108"/>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7" column="11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6 2" rowHeight="182880"/>
  <slicer name="Agency" cache="Slicer_Agency" caption="Agency" columnCount="2" style="SlicerStyleDark6 2" rowHeight="182880"/>
  <slicer name="Budget Change Type" cache="Slicer_Budget_Change_Type" caption="Budget Change Type" columnCount="2" style="SlicerStyleDark6 2" rowHeight="182880"/>
</slicers>
</file>

<file path=xl/tables/table1.xml><?xml version="1.0" encoding="utf-8"?>
<table xmlns="http://schemas.openxmlformats.org/spreadsheetml/2006/main" id="7" name="SummaryWithBullets_Output" displayName="SummaryWithBullets_Output" ref="A3:X63" totalsRowCount="1" headerRowDxfId="49" dataDxfId="48">
  <autoFilter ref="A3:X62"/>
  <tableColumns count="24">
    <tableColumn id="105" name="Secretarial Area" dataDxfId="47" totalsRowDxfId="23"/>
    <tableColumn id="106" name="Sec Area Code" dataDxfId="46" totalsRowDxfId="22"/>
    <tableColumn id="107" name="Sec Area Sort" dataDxfId="45" totalsRowDxfId="21"/>
    <tableColumn id="108" name="Agency" dataDxfId="44" totalsRowDxfId="20"/>
    <tableColumn id="109" name="Agy Code" dataDxfId="43" totalsRowDxfId="19"/>
    <tableColumn id="110" name="Agency Title" dataDxfId="42" totalsRowDxfId="18"/>
    <tableColumn id="111" name="Agy Sort" dataDxfId="41" totalsRowDxfId="17"/>
    <tableColumn id="112" name="Biennium" dataDxfId="40" totalsRowDxfId="16"/>
    <tableColumn id="113" name="Budget Round" dataDxfId="39" totalsRowDxfId="15"/>
    <tableColumn id="114" name="Request Type Group" dataDxfId="38" totalsRowDxfId="14"/>
    <tableColumn id="115" name="Budget Change Type" dataDxfId="37" totalsRowDxfId="13"/>
    <tableColumn id="116" name="Change Type Sort" dataDxfId="36" totalsRowDxfId="12"/>
    <tableColumn id="117" name="Title" totalsRowLabel="Total (Filtered Rows)" dataDxfId="35" totalsRowDxfId="11"/>
    <tableColumn id="118" name="Description" dataDxfId="34" totalsRowDxfId="10"/>
    <tableColumn id="1" name="FY 2019 GF" totalsRowFunction="sum" dataDxfId="33" totalsRowDxfId="9"/>
    <tableColumn id="2" name="FY 2020 GF" totalsRowFunction="sum" dataDxfId="32" totalsRowDxfId="8"/>
    <tableColumn id="3" name="FY 2019 NGF" totalsRowFunction="sum" dataDxfId="31" totalsRowDxfId="7"/>
    <tableColumn id="4" name="FY 2020 NGF" totalsRowFunction="sum" dataDxfId="30" totalsRowDxfId="6"/>
    <tableColumn id="5" name="FY 2019 GF Pos" totalsRowFunction="sum" dataDxfId="29" totalsRowDxfId="5"/>
    <tableColumn id="6" name="FY 2020 GF Pos" totalsRowFunction="sum" dataDxfId="28" totalsRowDxfId="4"/>
    <tableColumn id="7" name="FY 2019 NGF Pos" totalsRowFunction="sum" dataDxfId="27" totalsRowDxfId="3"/>
    <tableColumn id="8" name="FY 2020 NGF Pos" totalsRowFunction="sum" dataDxfId="26" totalsRowDxfId="2"/>
    <tableColumn id="9" name="FY 2019 Pos Total" totalsRowFunction="sum" dataDxfId="25" totalsRowDxfId="1"/>
    <tableColumn id="10" name="FY 2020 Pos Total" totalsRowFunction="sum" dataDxfId="24" totalsRowDxfId="0"/>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pane ySplit="5" topLeftCell="A13" activePane="bottomLeft" state="frozen"/>
      <selection pane="bottomLeft" activeCell="B4" sqref="B4"/>
    </sheetView>
  </sheetViews>
  <sheetFormatPr defaultRowHeight="15" x14ac:dyDescent="0.25"/>
  <cols>
    <col min="2" max="2" width="23.7109375" customWidth="1"/>
    <col min="3" max="6" width="14.85546875" bestFit="1" customWidth="1"/>
    <col min="7" max="8" width="8.7109375" bestFit="1" customWidth="1"/>
    <col min="9" max="9" width="9.7109375" bestFit="1" customWidth="1"/>
    <col min="10" max="11" width="8.7109375" bestFit="1" customWidth="1"/>
    <col min="12" max="12" width="9.7109375" bestFit="1" customWidth="1"/>
  </cols>
  <sheetData>
    <row r="1" spans="1:12" x14ac:dyDescent="0.25">
      <c r="A1" s="7" t="s">
        <v>149</v>
      </c>
    </row>
    <row r="2" spans="1:12" x14ac:dyDescent="0.25">
      <c r="A2" s="8" t="s">
        <v>138</v>
      </c>
    </row>
    <row r="3" spans="1:12" ht="4.3499999999999996" customHeight="1" thickBot="1" x14ac:dyDescent="0.3"/>
    <row r="4" spans="1:12" ht="31.5" thickTop="1" thickBot="1" x14ac:dyDescent="0.3">
      <c r="C4" s="12" t="s">
        <v>150</v>
      </c>
      <c r="D4" s="13" t="s">
        <v>155</v>
      </c>
      <c r="E4" s="13" t="s">
        <v>151</v>
      </c>
      <c r="F4" s="13" t="s">
        <v>156</v>
      </c>
      <c r="G4" s="13" t="s">
        <v>152</v>
      </c>
      <c r="H4" s="13" t="s">
        <v>153</v>
      </c>
      <c r="I4" s="13" t="s">
        <v>154</v>
      </c>
      <c r="J4" s="13" t="s">
        <v>157</v>
      </c>
      <c r="K4" s="13" t="s">
        <v>158</v>
      </c>
      <c r="L4" s="14" t="s">
        <v>159</v>
      </c>
    </row>
    <row r="5" spans="1:12" ht="16.5" thickTop="1" thickBot="1" x14ac:dyDescent="0.3">
      <c r="B5" s="9" t="s">
        <v>139</v>
      </c>
      <c r="C5" s="15">
        <f>SUBTOTAL(109,SummaryWithBullets_Output[FY 2019 GF])</f>
        <v>0</v>
      </c>
      <c r="D5" s="16">
        <f>SUBTOTAL(109,SummaryWithBullets_Output[FY 2020 GF])</f>
        <v>-20376804</v>
      </c>
      <c r="E5" s="16">
        <f>SUBTOTAL(109,SummaryWithBullets_Output[FY 2019 NGF])</f>
        <v>0</v>
      </c>
      <c r="F5" s="16">
        <f>SUBTOTAL(109,SummaryWithBullets_Output[FY 2020 NGF])</f>
        <v>633968834</v>
      </c>
      <c r="G5" s="17">
        <f>SUBTOTAL(109,SummaryWithBullets_Output[FY 2019 GF Pos])</f>
        <v>0</v>
      </c>
      <c r="H5" s="17">
        <f>SUBTOTAL(109,SummaryWithBullets_Output[FY 2019 NGF Pos])</f>
        <v>0</v>
      </c>
      <c r="I5" s="17">
        <f>SUBTOTAL(109,SummaryWithBullets_Output[FY 2019 Pos Total])</f>
        <v>0</v>
      </c>
      <c r="J5" s="17">
        <f>SUBTOTAL(109,SummaryWithBullets_Output[FY 2020 GF Pos])</f>
        <v>-89</v>
      </c>
      <c r="K5" s="17">
        <f>SUBTOTAL(109,SummaryWithBullets_Output[FY 2020 NGF Pos])</f>
        <v>100</v>
      </c>
      <c r="L5" s="18">
        <f>SUBTOTAL(109,SummaryWithBullets_Output[FY 2020 Pos Total])</f>
        <v>11</v>
      </c>
    </row>
    <row r="6" spans="1:12" ht="15.75" thickTop="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09"/>
  <sheetViews>
    <sheetView showGridLines="0" tabSelected="1" workbookViewId="0">
      <pane xSplit="13" ySplit="3" topLeftCell="O4" activePane="bottomRight" state="frozen"/>
      <selection pane="topRight" activeCell="N1" sqref="N1"/>
      <selection pane="bottomLeft" activeCell="A4" sqref="A4"/>
      <selection pane="bottomRight" activeCell="A2" sqref="A2"/>
    </sheetView>
  </sheetViews>
  <sheetFormatPr defaultRowHeight="15" x14ac:dyDescent="0.25"/>
  <cols>
    <col min="1" max="1" width="16.42578125" customWidth="1"/>
    <col min="2" max="2" width="16.7109375" hidden="1" customWidth="1"/>
    <col min="3" max="3" width="16" hidden="1" customWidth="1"/>
    <col min="4" max="4" width="22.42578125" customWidth="1"/>
    <col min="5" max="5" width="12.85546875" hidden="1" customWidth="1"/>
    <col min="6" max="6" width="79.7109375" hidden="1" customWidth="1"/>
    <col min="7" max="7" width="12" hidden="1" customWidth="1"/>
    <col min="8" max="8" width="13" hidden="1" customWidth="1"/>
    <col min="9" max="9" width="16.7109375" hidden="1" customWidth="1"/>
    <col min="10" max="10" width="21.85546875" hidden="1" customWidth="1"/>
    <col min="11" max="11" width="16.42578125" customWidth="1"/>
    <col min="12" max="12" width="19.42578125" hidden="1" customWidth="1"/>
    <col min="13" max="13" width="30.28515625" customWidth="1"/>
    <col min="14" max="14" width="43.28515625" customWidth="1"/>
    <col min="15" max="18" width="15.5703125" customWidth="1"/>
    <col min="19" max="22" width="10.140625" hidden="1" customWidth="1"/>
    <col min="23" max="24" width="10.140625" customWidth="1"/>
    <col min="25" max="26" width="14.85546875" bestFit="1" customWidth="1"/>
    <col min="27" max="28" width="15.28515625" bestFit="1" customWidth="1"/>
    <col min="29" max="34" width="10.140625" customWidth="1"/>
    <col min="35" max="36" width="14.85546875" customWidth="1"/>
  </cols>
  <sheetData>
    <row r="1" spans="1:24" ht="15.75" x14ac:dyDescent="0.25">
      <c r="A1" s="6" t="s">
        <v>148</v>
      </c>
    </row>
    <row r="2" spans="1:24" ht="7.35" customHeight="1" x14ac:dyDescent="0.25"/>
    <row r="3" spans="1:24" ht="43.5" customHeight="1" x14ac:dyDescent="0.25">
      <c r="A3" s="4" t="s">
        <v>132</v>
      </c>
      <c r="B3" s="4" t="s">
        <v>11</v>
      </c>
      <c r="C3" s="4" t="s">
        <v>0</v>
      </c>
      <c r="D3" s="4" t="s">
        <v>44</v>
      </c>
      <c r="E3" s="4" t="s">
        <v>12</v>
      </c>
      <c r="F3" s="4" t="s">
        <v>133</v>
      </c>
      <c r="G3" s="4" t="s">
        <v>13</v>
      </c>
      <c r="H3" s="4" t="s">
        <v>134</v>
      </c>
      <c r="I3" s="4" t="s">
        <v>135</v>
      </c>
      <c r="J3" s="4" t="s">
        <v>136</v>
      </c>
      <c r="K3" s="4" t="s">
        <v>45</v>
      </c>
      <c r="L3" s="4" t="s">
        <v>46</v>
      </c>
      <c r="M3" s="4" t="s">
        <v>137</v>
      </c>
      <c r="N3" s="4" t="s">
        <v>47</v>
      </c>
      <c r="O3" s="4" t="s">
        <v>144</v>
      </c>
      <c r="P3" s="4" t="s">
        <v>140</v>
      </c>
      <c r="Q3" s="4" t="s">
        <v>145</v>
      </c>
      <c r="R3" s="4" t="s">
        <v>141</v>
      </c>
      <c r="S3" s="4" t="s">
        <v>146</v>
      </c>
      <c r="T3" s="4" t="s">
        <v>142</v>
      </c>
      <c r="U3" s="4" t="s">
        <v>147</v>
      </c>
      <c r="V3" s="4" t="s">
        <v>143</v>
      </c>
      <c r="W3" s="4" t="s">
        <v>234</v>
      </c>
      <c r="X3" s="4" t="s">
        <v>235</v>
      </c>
    </row>
    <row r="4" spans="1:24" ht="90" x14ac:dyDescent="0.25">
      <c r="A4" s="1" t="s">
        <v>1</v>
      </c>
      <c r="B4" s="2">
        <v>8</v>
      </c>
      <c r="C4" s="2">
        <v>2</v>
      </c>
      <c r="D4" s="1" t="s">
        <v>53</v>
      </c>
      <c r="E4" s="2">
        <v>114</v>
      </c>
      <c r="F4" s="3" t="s">
        <v>14</v>
      </c>
      <c r="G4" s="2">
        <v>37000</v>
      </c>
      <c r="H4" s="2" t="s">
        <v>160</v>
      </c>
      <c r="I4" s="2" t="s">
        <v>161</v>
      </c>
      <c r="J4" s="3" t="s">
        <v>50</v>
      </c>
      <c r="K4" s="1" t="s">
        <v>51</v>
      </c>
      <c r="L4" s="2" t="s">
        <v>52</v>
      </c>
      <c r="M4" s="1" t="s">
        <v>162</v>
      </c>
      <c r="N4" s="1" t="s">
        <v>55</v>
      </c>
      <c r="O4" s="10">
        <v>0</v>
      </c>
      <c r="P4" s="10">
        <v>2250000</v>
      </c>
      <c r="Q4" s="10">
        <v>0</v>
      </c>
      <c r="R4" s="10">
        <v>0</v>
      </c>
      <c r="S4" s="11">
        <v>0</v>
      </c>
      <c r="T4" s="11">
        <v>0</v>
      </c>
      <c r="U4" s="11">
        <v>0</v>
      </c>
      <c r="V4" s="11">
        <v>0</v>
      </c>
      <c r="W4" s="11">
        <v>0</v>
      </c>
      <c r="X4" s="11">
        <v>0</v>
      </c>
    </row>
    <row r="5" spans="1:24" ht="90" x14ac:dyDescent="0.25">
      <c r="A5" s="1" t="s">
        <v>1</v>
      </c>
      <c r="B5" s="2">
        <v>8</v>
      </c>
      <c r="C5" s="2">
        <v>2</v>
      </c>
      <c r="D5" s="1" t="s">
        <v>54</v>
      </c>
      <c r="E5" s="2">
        <v>115</v>
      </c>
      <c r="F5" s="3" t="s">
        <v>15</v>
      </c>
      <c r="G5" s="2">
        <v>38000</v>
      </c>
      <c r="H5" s="2" t="s">
        <v>160</v>
      </c>
      <c r="I5" s="2" t="s">
        <v>161</v>
      </c>
      <c r="J5" s="3" t="s">
        <v>50</v>
      </c>
      <c r="K5" s="1" t="s">
        <v>51</v>
      </c>
      <c r="L5" s="2" t="s">
        <v>52</v>
      </c>
      <c r="M5" s="1" t="s">
        <v>162</v>
      </c>
      <c r="N5" s="1" t="s">
        <v>55</v>
      </c>
      <c r="O5" s="10">
        <v>0</v>
      </c>
      <c r="P5" s="10">
        <v>2250000</v>
      </c>
      <c r="Q5" s="10">
        <v>0</v>
      </c>
      <c r="R5" s="10">
        <v>0</v>
      </c>
      <c r="S5" s="11">
        <v>0</v>
      </c>
      <c r="T5" s="11">
        <v>0</v>
      </c>
      <c r="U5" s="11">
        <v>0</v>
      </c>
      <c r="V5" s="11">
        <v>0</v>
      </c>
      <c r="W5" s="11">
        <v>0</v>
      </c>
      <c r="X5" s="11">
        <v>0</v>
      </c>
    </row>
    <row r="6" spans="1:24" ht="120" x14ac:dyDescent="0.25">
      <c r="A6" s="1" t="s">
        <v>2</v>
      </c>
      <c r="B6" s="2">
        <v>12</v>
      </c>
      <c r="C6" s="2">
        <v>4</v>
      </c>
      <c r="D6" s="1" t="s">
        <v>56</v>
      </c>
      <c r="E6" s="2">
        <v>129</v>
      </c>
      <c r="F6" s="3" t="s">
        <v>16</v>
      </c>
      <c r="G6" s="2">
        <v>60000</v>
      </c>
      <c r="H6" s="2" t="s">
        <v>160</v>
      </c>
      <c r="I6" s="2" t="s">
        <v>161</v>
      </c>
      <c r="J6" s="3" t="s">
        <v>50</v>
      </c>
      <c r="K6" s="1" t="s">
        <v>51</v>
      </c>
      <c r="L6" s="2" t="s">
        <v>52</v>
      </c>
      <c r="M6" s="1" t="s">
        <v>163</v>
      </c>
      <c r="N6" s="1" t="s">
        <v>164</v>
      </c>
      <c r="O6" s="10">
        <v>0</v>
      </c>
      <c r="P6" s="10">
        <v>0</v>
      </c>
      <c r="Q6" s="10">
        <v>0</v>
      </c>
      <c r="R6" s="10">
        <v>-537952</v>
      </c>
      <c r="S6" s="11">
        <v>0</v>
      </c>
      <c r="T6" s="11">
        <v>0</v>
      </c>
      <c r="U6" s="11">
        <v>0</v>
      </c>
      <c r="V6" s="11">
        <v>0</v>
      </c>
      <c r="W6" s="11">
        <v>0</v>
      </c>
      <c r="X6" s="11">
        <v>0</v>
      </c>
    </row>
    <row r="7" spans="1:24" ht="60" x14ac:dyDescent="0.25">
      <c r="A7" s="1" t="s">
        <v>2</v>
      </c>
      <c r="B7" s="2">
        <v>12</v>
      </c>
      <c r="C7" s="2">
        <v>4</v>
      </c>
      <c r="D7" s="1" t="s">
        <v>56</v>
      </c>
      <c r="E7" s="2">
        <v>129</v>
      </c>
      <c r="F7" s="3" t="s">
        <v>16</v>
      </c>
      <c r="G7" s="2">
        <v>60000</v>
      </c>
      <c r="H7" s="2" t="s">
        <v>160</v>
      </c>
      <c r="I7" s="2" t="s">
        <v>161</v>
      </c>
      <c r="J7" s="3" t="s">
        <v>50</v>
      </c>
      <c r="K7" s="1" t="s">
        <v>51</v>
      </c>
      <c r="L7" s="2" t="s">
        <v>52</v>
      </c>
      <c r="M7" s="1" t="s">
        <v>165</v>
      </c>
      <c r="N7" s="1" t="s">
        <v>166</v>
      </c>
      <c r="O7" s="10">
        <v>0</v>
      </c>
      <c r="P7" s="10">
        <v>250000</v>
      </c>
      <c r="Q7" s="10">
        <v>0</v>
      </c>
      <c r="R7" s="10">
        <v>0</v>
      </c>
      <c r="S7" s="11">
        <v>0</v>
      </c>
      <c r="T7" s="11">
        <v>0</v>
      </c>
      <c r="U7" s="11">
        <v>0</v>
      </c>
      <c r="V7" s="11">
        <v>0</v>
      </c>
      <c r="W7" s="11">
        <v>0</v>
      </c>
      <c r="X7" s="11">
        <v>0</v>
      </c>
    </row>
    <row r="8" spans="1:24" ht="165" x14ac:dyDescent="0.25">
      <c r="A8" s="1" t="s">
        <v>2</v>
      </c>
      <c r="B8" s="2">
        <v>12</v>
      </c>
      <c r="C8" s="2">
        <v>4</v>
      </c>
      <c r="D8" s="1" t="s">
        <v>57</v>
      </c>
      <c r="E8" s="2">
        <v>132</v>
      </c>
      <c r="F8" s="3" t="s">
        <v>17</v>
      </c>
      <c r="G8" s="2">
        <v>64000</v>
      </c>
      <c r="H8" s="2" t="s">
        <v>160</v>
      </c>
      <c r="I8" s="2" t="s">
        <v>161</v>
      </c>
      <c r="J8" s="3" t="s">
        <v>50</v>
      </c>
      <c r="K8" s="1" t="s">
        <v>51</v>
      </c>
      <c r="L8" s="2" t="s">
        <v>52</v>
      </c>
      <c r="M8" s="1" t="s">
        <v>167</v>
      </c>
      <c r="N8" s="1" t="s">
        <v>232</v>
      </c>
      <c r="O8" s="10">
        <v>0</v>
      </c>
      <c r="P8" s="10">
        <v>-147308</v>
      </c>
      <c r="Q8" s="10">
        <v>0</v>
      </c>
      <c r="R8" s="10">
        <v>0</v>
      </c>
      <c r="S8" s="11">
        <v>0</v>
      </c>
      <c r="T8" s="11">
        <v>0</v>
      </c>
      <c r="U8" s="11">
        <v>0</v>
      </c>
      <c r="V8" s="11">
        <v>0</v>
      </c>
      <c r="W8" s="11">
        <v>0</v>
      </c>
      <c r="X8" s="11">
        <v>0</v>
      </c>
    </row>
    <row r="9" spans="1:24" ht="75" x14ac:dyDescent="0.25">
      <c r="A9" s="1" t="s">
        <v>3</v>
      </c>
      <c r="B9" s="2">
        <v>16</v>
      </c>
      <c r="C9" s="2">
        <v>6</v>
      </c>
      <c r="D9" s="1" t="s">
        <v>58</v>
      </c>
      <c r="E9" s="2">
        <v>312</v>
      </c>
      <c r="F9" s="3" t="s">
        <v>28</v>
      </c>
      <c r="G9" s="2">
        <v>70000</v>
      </c>
      <c r="H9" s="2" t="s">
        <v>160</v>
      </c>
      <c r="I9" s="2" t="s">
        <v>161</v>
      </c>
      <c r="J9" s="3" t="s">
        <v>50</v>
      </c>
      <c r="K9" s="1" t="s">
        <v>51</v>
      </c>
      <c r="L9" s="2" t="s">
        <v>52</v>
      </c>
      <c r="M9" s="1" t="s">
        <v>168</v>
      </c>
      <c r="N9" s="1" t="s">
        <v>169</v>
      </c>
      <c r="O9" s="10">
        <v>0</v>
      </c>
      <c r="P9" s="10">
        <v>0</v>
      </c>
      <c r="Q9" s="10">
        <v>0</v>
      </c>
      <c r="R9" s="10">
        <v>1000000</v>
      </c>
      <c r="S9" s="11">
        <v>0</v>
      </c>
      <c r="T9" s="11">
        <v>0</v>
      </c>
      <c r="U9" s="11">
        <v>0</v>
      </c>
      <c r="V9" s="11">
        <v>0</v>
      </c>
      <c r="W9" s="11">
        <v>0</v>
      </c>
      <c r="X9" s="11">
        <v>0</v>
      </c>
    </row>
    <row r="10" spans="1:24" ht="75" x14ac:dyDescent="0.25">
      <c r="A10" s="1" t="s">
        <v>3</v>
      </c>
      <c r="B10" s="2">
        <v>16</v>
      </c>
      <c r="C10" s="2">
        <v>6</v>
      </c>
      <c r="D10" s="1" t="s">
        <v>59</v>
      </c>
      <c r="E10" s="2">
        <v>165</v>
      </c>
      <c r="F10" s="3" t="s">
        <v>23</v>
      </c>
      <c r="G10" s="2">
        <v>73000</v>
      </c>
      <c r="H10" s="2" t="s">
        <v>160</v>
      </c>
      <c r="I10" s="2" t="s">
        <v>161</v>
      </c>
      <c r="J10" s="3" t="s">
        <v>50</v>
      </c>
      <c r="K10" s="1" t="s">
        <v>51</v>
      </c>
      <c r="L10" s="2" t="s">
        <v>52</v>
      </c>
      <c r="M10" s="1" t="s">
        <v>60</v>
      </c>
      <c r="N10" s="1" t="s">
        <v>170</v>
      </c>
      <c r="O10" s="10">
        <v>0</v>
      </c>
      <c r="P10" s="10">
        <v>7000000</v>
      </c>
      <c r="Q10" s="10">
        <v>0</v>
      </c>
      <c r="R10" s="10">
        <v>0</v>
      </c>
      <c r="S10" s="11">
        <v>0</v>
      </c>
      <c r="T10" s="11">
        <v>2</v>
      </c>
      <c r="U10" s="11">
        <v>0</v>
      </c>
      <c r="V10" s="11">
        <v>0</v>
      </c>
      <c r="W10" s="11">
        <v>0</v>
      </c>
      <c r="X10" s="11">
        <v>2</v>
      </c>
    </row>
    <row r="11" spans="1:24" ht="150" x14ac:dyDescent="0.25">
      <c r="A11" s="1" t="s">
        <v>4</v>
      </c>
      <c r="B11" s="2">
        <v>3</v>
      </c>
      <c r="C11" s="2">
        <v>7</v>
      </c>
      <c r="D11" s="1" t="s">
        <v>61</v>
      </c>
      <c r="E11" s="2">
        <v>201</v>
      </c>
      <c r="F11" s="3" t="s">
        <v>26</v>
      </c>
      <c r="G11" s="2">
        <v>82000</v>
      </c>
      <c r="H11" s="2" t="s">
        <v>160</v>
      </c>
      <c r="I11" s="2" t="s">
        <v>161</v>
      </c>
      <c r="J11" s="3" t="s">
        <v>50</v>
      </c>
      <c r="K11" s="1" t="s">
        <v>51</v>
      </c>
      <c r="L11" s="2" t="s">
        <v>52</v>
      </c>
      <c r="M11" s="1" t="s">
        <v>171</v>
      </c>
      <c r="N11" s="1" t="s">
        <v>172</v>
      </c>
      <c r="O11" s="10">
        <v>0</v>
      </c>
      <c r="P11" s="10">
        <v>0</v>
      </c>
      <c r="Q11" s="10">
        <v>0</v>
      </c>
      <c r="R11" s="10">
        <v>0</v>
      </c>
      <c r="S11" s="11">
        <v>0</v>
      </c>
      <c r="T11" s="11">
        <v>0</v>
      </c>
      <c r="U11" s="11">
        <v>0</v>
      </c>
      <c r="V11" s="11">
        <v>0</v>
      </c>
      <c r="W11" s="11">
        <v>0</v>
      </c>
      <c r="X11" s="11">
        <v>0</v>
      </c>
    </row>
    <row r="12" spans="1:24" ht="105" x14ac:dyDescent="0.25">
      <c r="A12" s="1" t="s">
        <v>4</v>
      </c>
      <c r="B12" s="2">
        <v>3</v>
      </c>
      <c r="C12" s="2">
        <v>7</v>
      </c>
      <c r="D12" s="1" t="s">
        <v>62</v>
      </c>
      <c r="E12" s="2">
        <v>197</v>
      </c>
      <c r="F12" s="3" t="s">
        <v>24</v>
      </c>
      <c r="G12" s="2">
        <v>83000</v>
      </c>
      <c r="H12" s="2" t="s">
        <v>160</v>
      </c>
      <c r="I12" s="2" t="s">
        <v>161</v>
      </c>
      <c r="J12" s="3" t="s">
        <v>50</v>
      </c>
      <c r="K12" s="1" t="s">
        <v>51</v>
      </c>
      <c r="L12" s="2" t="s">
        <v>52</v>
      </c>
      <c r="M12" s="1" t="s">
        <v>173</v>
      </c>
      <c r="N12" s="1" t="s">
        <v>64</v>
      </c>
      <c r="O12" s="10">
        <v>0</v>
      </c>
      <c r="P12" s="10">
        <v>2836751</v>
      </c>
      <c r="Q12" s="10">
        <v>0</v>
      </c>
      <c r="R12" s="10">
        <v>0</v>
      </c>
      <c r="S12" s="11">
        <v>0</v>
      </c>
      <c r="T12" s="11">
        <v>0</v>
      </c>
      <c r="U12" s="11">
        <v>0</v>
      </c>
      <c r="V12" s="11">
        <v>0</v>
      </c>
      <c r="W12" s="11">
        <v>0</v>
      </c>
      <c r="X12" s="11">
        <v>0</v>
      </c>
    </row>
    <row r="13" spans="1:24" ht="150" x14ac:dyDescent="0.25">
      <c r="A13" s="1" t="s">
        <v>4</v>
      </c>
      <c r="B13" s="2">
        <v>3</v>
      </c>
      <c r="C13" s="2">
        <v>7</v>
      </c>
      <c r="D13" s="1" t="s">
        <v>62</v>
      </c>
      <c r="E13" s="2">
        <v>197</v>
      </c>
      <c r="F13" s="3" t="s">
        <v>24</v>
      </c>
      <c r="G13" s="2">
        <v>83000</v>
      </c>
      <c r="H13" s="2" t="s">
        <v>160</v>
      </c>
      <c r="I13" s="2" t="s">
        <v>161</v>
      </c>
      <c r="J13" s="3" t="s">
        <v>50</v>
      </c>
      <c r="K13" s="1" t="s">
        <v>51</v>
      </c>
      <c r="L13" s="2" t="s">
        <v>52</v>
      </c>
      <c r="M13" s="1" t="s">
        <v>65</v>
      </c>
      <c r="N13" s="1" t="s">
        <v>66</v>
      </c>
      <c r="O13" s="10">
        <v>0</v>
      </c>
      <c r="P13" s="10">
        <v>-10651200</v>
      </c>
      <c r="Q13" s="10">
        <v>0</v>
      </c>
      <c r="R13" s="10">
        <v>0</v>
      </c>
      <c r="S13" s="11">
        <v>0</v>
      </c>
      <c r="T13" s="11">
        <v>0</v>
      </c>
      <c r="U13" s="11">
        <v>0</v>
      </c>
      <c r="V13" s="11">
        <v>0</v>
      </c>
      <c r="W13" s="11">
        <v>0</v>
      </c>
      <c r="X13" s="11">
        <v>0</v>
      </c>
    </row>
    <row r="14" spans="1:24" ht="120" x14ac:dyDescent="0.25">
      <c r="A14" s="1" t="s">
        <v>4</v>
      </c>
      <c r="B14" s="2">
        <v>3</v>
      </c>
      <c r="C14" s="2">
        <v>7</v>
      </c>
      <c r="D14" s="1" t="s">
        <v>62</v>
      </c>
      <c r="E14" s="2">
        <v>197</v>
      </c>
      <c r="F14" s="3" t="s">
        <v>24</v>
      </c>
      <c r="G14" s="2">
        <v>83000</v>
      </c>
      <c r="H14" s="2" t="s">
        <v>160</v>
      </c>
      <c r="I14" s="2" t="s">
        <v>161</v>
      </c>
      <c r="J14" s="3" t="s">
        <v>50</v>
      </c>
      <c r="K14" s="1" t="s">
        <v>51</v>
      </c>
      <c r="L14" s="2" t="s">
        <v>52</v>
      </c>
      <c r="M14" s="1" t="s">
        <v>67</v>
      </c>
      <c r="N14" s="1" t="s">
        <v>174</v>
      </c>
      <c r="O14" s="10">
        <v>0</v>
      </c>
      <c r="P14" s="10">
        <v>15380635</v>
      </c>
      <c r="Q14" s="10">
        <v>0</v>
      </c>
      <c r="R14" s="10">
        <v>-15380637</v>
      </c>
      <c r="S14" s="11">
        <v>0</v>
      </c>
      <c r="T14" s="11">
        <v>0</v>
      </c>
      <c r="U14" s="11">
        <v>0</v>
      </c>
      <c r="V14" s="11">
        <v>0</v>
      </c>
      <c r="W14" s="11">
        <v>0</v>
      </c>
      <c r="X14" s="11">
        <v>0</v>
      </c>
    </row>
    <row r="15" spans="1:24" ht="75" x14ac:dyDescent="0.25">
      <c r="A15" s="1" t="s">
        <v>4</v>
      </c>
      <c r="B15" s="2">
        <v>3</v>
      </c>
      <c r="C15" s="2">
        <v>7</v>
      </c>
      <c r="D15" s="1" t="s">
        <v>62</v>
      </c>
      <c r="E15" s="2">
        <v>197</v>
      </c>
      <c r="F15" s="3" t="s">
        <v>24</v>
      </c>
      <c r="G15" s="2">
        <v>83000</v>
      </c>
      <c r="H15" s="2" t="s">
        <v>160</v>
      </c>
      <c r="I15" s="2" t="s">
        <v>161</v>
      </c>
      <c r="J15" s="3" t="s">
        <v>50</v>
      </c>
      <c r="K15" s="1" t="s">
        <v>51</v>
      </c>
      <c r="L15" s="2" t="s">
        <v>52</v>
      </c>
      <c r="M15" s="1" t="s">
        <v>68</v>
      </c>
      <c r="N15" s="1" t="s">
        <v>69</v>
      </c>
      <c r="O15" s="10">
        <v>0</v>
      </c>
      <c r="P15" s="10">
        <v>1159079</v>
      </c>
      <c r="Q15" s="10">
        <v>0</v>
      </c>
      <c r="R15" s="10">
        <v>0</v>
      </c>
      <c r="S15" s="11">
        <v>0</v>
      </c>
      <c r="T15" s="11">
        <v>0</v>
      </c>
      <c r="U15" s="11">
        <v>0</v>
      </c>
      <c r="V15" s="11">
        <v>0</v>
      </c>
      <c r="W15" s="11">
        <v>0</v>
      </c>
      <c r="X15" s="11">
        <v>0</v>
      </c>
    </row>
    <row r="16" spans="1:24" ht="75" x14ac:dyDescent="0.25">
      <c r="A16" s="1" t="s">
        <v>4</v>
      </c>
      <c r="B16" s="2">
        <v>3</v>
      </c>
      <c r="C16" s="2">
        <v>7</v>
      </c>
      <c r="D16" s="1" t="s">
        <v>62</v>
      </c>
      <c r="E16" s="2">
        <v>197</v>
      </c>
      <c r="F16" s="3" t="s">
        <v>24</v>
      </c>
      <c r="G16" s="2">
        <v>83000</v>
      </c>
      <c r="H16" s="2" t="s">
        <v>160</v>
      </c>
      <c r="I16" s="2" t="s">
        <v>161</v>
      </c>
      <c r="J16" s="3" t="s">
        <v>50</v>
      </c>
      <c r="K16" s="1" t="s">
        <v>51</v>
      </c>
      <c r="L16" s="2" t="s">
        <v>52</v>
      </c>
      <c r="M16" s="1" t="s">
        <v>175</v>
      </c>
      <c r="N16" s="1" t="s">
        <v>70</v>
      </c>
      <c r="O16" s="10">
        <v>0</v>
      </c>
      <c r="P16" s="10">
        <v>-2801103</v>
      </c>
      <c r="Q16" s="10">
        <v>0</v>
      </c>
      <c r="R16" s="10">
        <v>0</v>
      </c>
      <c r="S16" s="11">
        <v>0</v>
      </c>
      <c r="T16" s="11">
        <v>0</v>
      </c>
      <c r="U16" s="11">
        <v>0</v>
      </c>
      <c r="V16" s="11">
        <v>0</v>
      </c>
      <c r="W16" s="11">
        <v>0</v>
      </c>
      <c r="X16" s="11">
        <v>0</v>
      </c>
    </row>
    <row r="17" spans="1:24" ht="135" x14ac:dyDescent="0.25">
      <c r="A17" s="1" t="s">
        <v>4</v>
      </c>
      <c r="B17" s="2">
        <v>3</v>
      </c>
      <c r="C17" s="2">
        <v>7</v>
      </c>
      <c r="D17" s="1" t="s">
        <v>62</v>
      </c>
      <c r="E17" s="2">
        <v>197</v>
      </c>
      <c r="F17" s="3" t="s">
        <v>24</v>
      </c>
      <c r="G17" s="2">
        <v>83000</v>
      </c>
      <c r="H17" s="2" t="s">
        <v>160</v>
      </c>
      <c r="I17" s="2" t="s">
        <v>161</v>
      </c>
      <c r="J17" s="3" t="s">
        <v>50</v>
      </c>
      <c r="K17" s="1" t="s">
        <v>51</v>
      </c>
      <c r="L17" s="2" t="s">
        <v>52</v>
      </c>
      <c r="M17" s="1" t="s">
        <v>63</v>
      </c>
      <c r="N17" s="1" t="s">
        <v>176</v>
      </c>
      <c r="O17" s="10">
        <v>0</v>
      </c>
      <c r="P17" s="10">
        <v>-302823</v>
      </c>
      <c r="Q17" s="10">
        <v>0</v>
      </c>
      <c r="R17" s="10">
        <v>0</v>
      </c>
      <c r="S17" s="11">
        <v>0</v>
      </c>
      <c r="T17" s="11">
        <v>0</v>
      </c>
      <c r="U17" s="11">
        <v>0</v>
      </c>
      <c r="V17" s="11">
        <v>0</v>
      </c>
      <c r="W17" s="11">
        <v>0</v>
      </c>
      <c r="X17" s="11">
        <v>0</v>
      </c>
    </row>
    <row r="18" spans="1:24" ht="90" x14ac:dyDescent="0.25">
      <c r="A18" s="1" t="s">
        <v>4</v>
      </c>
      <c r="B18" s="2">
        <v>3</v>
      </c>
      <c r="C18" s="2">
        <v>7</v>
      </c>
      <c r="D18" s="1" t="s">
        <v>62</v>
      </c>
      <c r="E18" s="2">
        <v>197</v>
      </c>
      <c r="F18" s="3" t="s">
        <v>24</v>
      </c>
      <c r="G18" s="2">
        <v>83000</v>
      </c>
      <c r="H18" s="2" t="s">
        <v>160</v>
      </c>
      <c r="I18" s="2" t="s">
        <v>161</v>
      </c>
      <c r="J18" s="3" t="s">
        <v>50</v>
      </c>
      <c r="K18" s="1" t="s">
        <v>51</v>
      </c>
      <c r="L18" s="2" t="s">
        <v>52</v>
      </c>
      <c r="M18" s="1" t="s">
        <v>177</v>
      </c>
      <c r="N18" s="1" t="s">
        <v>178</v>
      </c>
      <c r="O18" s="10">
        <v>0</v>
      </c>
      <c r="P18" s="10">
        <v>-1303882</v>
      </c>
      <c r="Q18" s="10">
        <v>0</v>
      </c>
      <c r="R18" s="10">
        <v>0</v>
      </c>
      <c r="S18" s="11">
        <v>0</v>
      </c>
      <c r="T18" s="11">
        <v>0</v>
      </c>
      <c r="U18" s="11">
        <v>0</v>
      </c>
      <c r="V18" s="11">
        <v>0</v>
      </c>
      <c r="W18" s="11">
        <v>0</v>
      </c>
      <c r="X18" s="11">
        <v>0</v>
      </c>
    </row>
    <row r="19" spans="1:24" ht="90" x14ac:dyDescent="0.25">
      <c r="A19" s="1" t="s">
        <v>4</v>
      </c>
      <c r="B19" s="2">
        <v>3</v>
      </c>
      <c r="C19" s="2">
        <v>7</v>
      </c>
      <c r="D19" s="1" t="s">
        <v>62</v>
      </c>
      <c r="E19" s="2">
        <v>197</v>
      </c>
      <c r="F19" s="3" t="s">
        <v>24</v>
      </c>
      <c r="G19" s="2">
        <v>83000</v>
      </c>
      <c r="H19" s="2" t="s">
        <v>160</v>
      </c>
      <c r="I19" s="2" t="s">
        <v>161</v>
      </c>
      <c r="J19" s="3" t="s">
        <v>50</v>
      </c>
      <c r="K19" s="1" t="s">
        <v>51</v>
      </c>
      <c r="L19" s="2" t="s">
        <v>52</v>
      </c>
      <c r="M19" s="1" t="s">
        <v>71</v>
      </c>
      <c r="N19" s="1" t="s">
        <v>72</v>
      </c>
      <c r="O19" s="10">
        <v>0</v>
      </c>
      <c r="P19" s="10">
        <v>5700704</v>
      </c>
      <c r="Q19" s="10">
        <v>0</v>
      </c>
      <c r="R19" s="10">
        <v>0</v>
      </c>
      <c r="S19" s="11">
        <v>0</v>
      </c>
      <c r="T19" s="11">
        <v>0</v>
      </c>
      <c r="U19" s="11">
        <v>0</v>
      </c>
      <c r="V19" s="11">
        <v>0</v>
      </c>
      <c r="W19" s="11">
        <v>0</v>
      </c>
      <c r="X19" s="11">
        <v>0</v>
      </c>
    </row>
    <row r="20" spans="1:24" ht="90" x14ac:dyDescent="0.25">
      <c r="A20" s="1" t="s">
        <v>4</v>
      </c>
      <c r="B20" s="2">
        <v>3</v>
      </c>
      <c r="C20" s="2">
        <v>7</v>
      </c>
      <c r="D20" s="1" t="s">
        <v>62</v>
      </c>
      <c r="E20" s="2">
        <v>197</v>
      </c>
      <c r="F20" s="3" t="s">
        <v>24</v>
      </c>
      <c r="G20" s="2">
        <v>83000</v>
      </c>
      <c r="H20" s="2" t="s">
        <v>160</v>
      </c>
      <c r="I20" s="2" t="s">
        <v>161</v>
      </c>
      <c r="J20" s="3" t="s">
        <v>50</v>
      </c>
      <c r="K20" s="1" t="s">
        <v>51</v>
      </c>
      <c r="L20" s="2" t="s">
        <v>52</v>
      </c>
      <c r="M20" s="1" t="s">
        <v>73</v>
      </c>
      <c r="N20" s="1" t="s">
        <v>74</v>
      </c>
      <c r="O20" s="10">
        <v>0</v>
      </c>
      <c r="P20" s="10">
        <v>21140077</v>
      </c>
      <c r="Q20" s="10">
        <v>0</v>
      </c>
      <c r="R20" s="10">
        <v>0</v>
      </c>
      <c r="S20" s="11">
        <v>0</v>
      </c>
      <c r="T20" s="11">
        <v>0</v>
      </c>
      <c r="U20" s="11">
        <v>0</v>
      </c>
      <c r="V20" s="11">
        <v>0</v>
      </c>
      <c r="W20" s="11">
        <v>0</v>
      </c>
      <c r="X20" s="11">
        <v>0</v>
      </c>
    </row>
    <row r="21" spans="1:24" ht="90" x14ac:dyDescent="0.25">
      <c r="A21" s="1" t="s">
        <v>4</v>
      </c>
      <c r="B21" s="2">
        <v>3</v>
      </c>
      <c r="C21" s="2">
        <v>7</v>
      </c>
      <c r="D21" s="1" t="s">
        <v>62</v>
      </c>
      <c r="E21" s="2">
        <v>197</v>
      </c>
      <c r="F21" s="3" t="s">
        <v>24</v>
      </c>
      <c r="G21" s="2">
        <v>83000</v>
      </c>
      <c r="H21" s="2" t="s">
        <v>160</v>
      </c>
      <c r="I21" s="2" t="s">
        <v>161</v>
      </c>
      <c r="J21" s="3" t="s">
        <v>50</v>
      </c>
      <c r="K21" s="1" t="s">
        <v>51</v>
      </c>
      <c r="L21" s="2" t="s">
        <v>52</v>
      </c>
      <c r="M21" s="1" t="s">
        <v>75</v>
      </c>
      <c r="N21" s="1" t="s">
        <v>179</v>
      </c>
      <c r="O21" s="10">
        <v>0</v>
      </c>
      <c r="P21" s="10">
        <v>-358514</v>
      </c>
      <c r="Q21" s="10">
        <v>0</v>
      </c>
      <c r="R21" s="10">
        <v>0</v>
      </c>
      <c r="S21" s="11">
        <v>0</v>
      </c>
      <c r="T21" s="11">
        <v>0</v>
      </c>
      <c r="U21" s="11">
        <v>0</v>
      </c>
      <c r="V21" s="11">
        <v>0</v>
      </c>
      <c r="W21" s="11">
        <v>0</v>
      </c>
      <c r="X21" s="11">
        <v>0</v>
      </c>
    </row>
    <row r="22" spans="1:24" ht="195" x14ac:dyDescent="0.25">
      <c r="A22" s="1" t="s">
        <v>4</v>
      </c>
      <c r="B22" s="2">
        <v>3</v>
      </c>
      <c r="C22" s="2">
        <v>7</v>
      </c>
      <c r="D22" s="1" t="s">
        <v>76</v>
      </c>
      <c r="E22" s="2">
        <v>207</v>
      </c>
      <c r="F22" s="3" t="s">
        <v>27</v>
      </c>
      <c r="G22" s="2">
        <v>98000</v>
      </c>
      <c r="H22" s="2" t="s">
        <v>160</v>
      </c>
      <c r="I22" s="2" t="s">
        <v>161</v>
      </c>
      <c r="J22" s="3" t="s">
        <v>50</v>
      </c>
      <c r="K22" s="1" t="s">
        <v>48</v>
      </c>
      <c r="L22" s="2" t="s">
        <v>49</v>
      </c>
      <c r="M22" s="1" t="s">
        <v>180</v>
      </c>
      <c r="N22" s="1" t="s">
        <v>181</v>
      </c>
      <c r="O22" s="10">
        <v>0</v>
      </c>
      <c r="P22" s="10">
        <v>0</v>
      </c>
      <c r="Q22" s="10">
        <v>0</v>
      </c>
      <c r="R22" s="10">
        <v>39671386</v>
      </c>
      <c r="S22" s="11">
        <v>0</v>
      </c>
      <c r="T22" s="11">
        <v>0</v>
      </c>
      <c r="U22" s="11">
        <v>0</v>
      </c>
      <c r="V22" s="11">
        <v>0</v>
      </c>
      <c r="W22" s="11">
        <v>0</v>
      </c>
      <c r="X22" s="11">
        <v>0</v>
      </c>
    </row>
    <row r="23" spans="1:24" ht="60" x14ac:dyDescent="0.25">
      <c r="A23" s="1" t="s">
        <v>4</v>
      </c>
      <c r="B23" s="2">
        <v>3</v>
      </c>
      <c r="C23" s="2">
        <v>7</v>
      </c>
      <c r="D23" s="1" t="s">
        <v>77</v>
      </c>
      <c r="E23" s="2">
        <v>148</v>
      </c>
      <c r="F23" s="3" t="s">
        <v>18</v>
      </c>
      <c r="G23" s="2">
        <v>113000</v>
      </c>
      <c r="H23" s="2" t="s">
        <v>160</v>
      </c>
      <c r="I23" s="2" t="s">
        <v>161</v>
      </c>
      <c r="J23" s="3" t="s">
        <v>50</v>
      </c>
      <c r="K23" s="1" t="s">
        <v>51</v>
      </c>
      <c r="L23" s="2" t="s">
        <v>52</v>
      </c>
      <c r="M23" s="1" t="s">
        <v>182</v>
      </c>
      <c r="N23" s="1" t="s">
        <v>78</v>
      </c>
      <c r="O23" s="10">
        <v>0</v>
      </c>
      <c r="P23" s="10">
        <v>18000</v>
      </c>
      <c r="Q23" s="10">
        <v>0</v>
      </c>
      <c r="R23" s="10">
        <v>0</v>
      </c>
      <c r="S23" s="11">
        <v>0</v>
      </c>
      <c r="T23" s="11">
        <v>0</v>
      </c>
      <c r="U23" s="11">
        <v>0</v>
      </c>
      <c r="V23" s="11">
        <v>0</v>
      </c>
      <c r="W23" s="11">
        <v>0</v>
      </c>
      <c r="X23" s="11">
        <v>0</v>
      </c>
    </row>
    <row r="24" spans="1:24" ht="150" x14ac:dyDescent="0.25">
      <c r="A24" s="1" t="s">
        <v>5</v>
      </c>
      <c r="B24" s="2">
        <v>13</v>
      </c>
      <c r="C24" s="2">
        <v>8</v>
      </c>
      <c r="D24" s="1" t="s">
        <v>79</v>
      </c>
      <c r="E24" s="2">
        <v>162</v>
      </c>
      <c r="F24" s="3" t="s">
        <v>22</v>
      </c>
      <c r="G24" s="2">
        <v>126000</v>
      </c>
      <c r="H24" s="2" t="s">
        <v>160</v>
      </c>
      <c r="I24" s="2" t="s">
        <v>161</v>
      </c>
      <c r="J24" s="3" t="s">
        <v>50</v>
      </c>
      <c r="K24" s="1" t="s">
        <v>51</v>
      </c>
      <c r="L24" s="2" t="s">
        <v>52</v>
      </c>
      <c r="M24" s="1" t="s">
        <v>183</v>
      </c>
      <c r="N24" s="1" t="s">
        <v>184</v>
      </c>
      <c r="O24" s="10">
        <v>0</v>
      </c>
      <c r="P24" s="10">
        <v>270820374</v>
      </c>
      <c r="Q24" s="10">
        <v>0</v>
      </c>
      <c r="R24" s="10">
        <v>0</v>
      </c>
      <c r="S24" s="11">
        <v>0</v>
      </c>
      <c r="T24" s="11">
        <v>0</v>
      </c>
      <c r="U24" s="11">
        <v>0</v>
      </c>
      <c r="V24" s="11">
        <v>0</v>
      </c>
      <c r="W24" s="11">
        <v>0</v>
      </c>
      <c r="X24" s="11">
        <v>0</v>
      </c>
    </row>
    <row r="25" spans="1:24" ht="120" x14ac:dyDescent="0.25">
      <c r="A25" s="1" t="s">
        <v>5</v>
      </c>
      <c r="B25" s="2">
        <v>13</v>
      </c>
      <c r="C25" s="2">
        <v>8</v>
      </c>
      <c r="D25" s="1" t="s">
        <v>79</v>
      </c>
      <c r="E25" s="2">
        <v>162</v>
      </c>
      <c r="F25" s="3" t="s">
        <v>22</v>
      </c>
      <c r="G25" s="2">
        <v>126000</v>
      </c>
      <c r="H25" s="2" t="s">
        <v>160</v>
      </c>
      <c r="I25" s="2" t="s">
        <v>161</v>
      </c>
      <c r="J25" s="3" t="s">
        <v>50</v>
      </c>
      <c r="K25" s="1" t="s">
        <v>51</v>
      </c>
      <c r="L25" s="2" t="s">
        <v>52</v>
      </c>
      <c r="M25" s="1" t="s">
        <v>185</v>
      </c>
      <c r="N25" s="1" t="s">
        <v>186</v>
      </c>
      <c r="O25" s="10">
        <v>0</v>
      </c>
      <c r="P25" s="10">
        <v>-97517000</v>
      </c>
      <c r="Q25" s="10">
        <v>0</v>
      </c>
      <c r="R25" s="10">
        <v>0</v>
      </c>
      <c r="S25" s="11">
        <v>0</v>
      </c>
      <c r="T25" s="11">
        <v>0</v>
      </c>
      <c r="U25" s="11">
        <v>0</v>
      </c>
      <c r="V25" s="11">
        <v>0</v>
      </c>
      <c r="W25" s="11">
        <v>0</v>
      </c>
      <c r="X25" s="11">
        <v>0</v>
      </c>
    </row>
    <row r="26" spans="1:24" ht="120" x14ac:dyDescent="0.25">
      <c r="A26" s="1" t="s">
        <v>5</v>
      </c>
      <c r="B26" s="2">
        <v>13</v>
      </c>
      <c r="C26" s="2">
        <v>8</v>
      </c>
      <c r="D26" s="1" t="s">
        <v>80</v>
      </c>
      <c r="E26" s="2">
        <v>155</v>
      </c>
      <c r="F26" s="3" t="s">
        <v>20</v>
      </c>
      <c r="G26" s="2">
        <v>130000</v>
      </c>
      <c r="H26" s="2" t="s">
        <v>160</v>
      </c>
      <c r="I26" s="2" t="s">
        <v>161</v>
      </c>
      <c r="J26" s="3" t="s">
        <v>50</v>
      </c>
      <c r="K26" s="1" t="s">
        <v>51</v>
      </c>
      <c r="L26" s="2" t="s">
        <v>52</v>
      </c>
      <c r="M26" s="1" t="s">
        <v>187</v>
      </c>
      <c r="N26" s="1" t="s">
        <v>188</v>
      </c>
      <c r="O26" s="10">
        <v>0</v>
      </c>
      <c r="P26" s="10">
        <v>-11518969</v>
      </c>
      <c r="Q26" s="10">
        <v>0</v>
      </c>
      <c r="R26" s="10">
        <v>-1425341</v>
      </c>
      <c r="S26" s="11">
        <v>0</v>
      </c>
      <c r="T26" s="11">
        <v>0</v>
      </c>
      <c r="U26" s="11">
        <v>0</v>
      </c>
      <c r="V26" s="11">
        <v>0</v>
      </c>
      <c r="W26" s="11">
        <v>0</v>
      </c>
      <c r="X26" s="11">
        <v>0</v>
      </c>
    </row>
    <row r="27" spans="1:24" ht="75" x14ac:dyDescent="0.25">
      <c r="A27" s="1" t="s">
        <v>6</v>
      </c>
      <c r="B27" s="2">
        <v>5</v>
      </c>
      <c r="C27" s="2">
        <v>9</v>
      </c>
      <c r="D27" s="1" t="s">
        <v>81</v>
      </c>
      <c r="E27" s="2">
        <v>200</v>
      </c>
      <c r="F27" s="3" t="s">
        <v>25</v>
      </c>
      <c r="G27" s="2">
        <v>132000</v>
      </c>
      <c r="H27" s="2" t="s">
        <v>160</v>
      </c>
      <c r="I27" s="2" t="s">
        <v>161</v>
      </c>
      <c r="J27" s="3" t="s">
        <v>50</v>
      </c>
      <c r="K27" s="1" t="s">
        <v>51</v>
      </c>
      <c r="L27" s="2" t="s">
        <v>52</v>
      </c>
      <c r="M27" s="1" t="s">
        <v>82</v>
      </c>
      <c r="N27" s="1" t="s">
        <v>189</v>
      </c>
      <c r="O27" s="10">
        <v>0</v>
      </c>
      <c r="P27" s="10">
        <v>6649302</v>
      </c>
      <c r="Q27" s="10">
        <v>0</v>
      </c>
      <c r="R27" s="10">
        <v>0</v>
      </c>
      <c r="S27" s="11">
        <v>0</v>
      </c>
      <c r="T27" s="11">
        <v>0</v>
      </c>
      <c r="U27" s="11">
        <v>0</v>
      </c>
      <c r="V27" s="11">
        <v>0</v>
      </c>
      <c r="W27" s="11">
        <v>0</v>
      </c>
      <c r="X27" s="11">
        <v>0</v>
      </c>
    </row>
    <row r="28" spans="1:24" ht="60" x14ac:dyDescent="0.25">
      <c r="A28" s="1" t="s">
        <v>6</v>
      </c>
      <c r="B28" s="2">
        <v>5</v>
      </c>
      <c r="C28" s="2">
        <v>9</v>
      </c>
      <c r="D28" s="1" t="s">
        <v>83</v>
      </c>
      <c r="E28" s="2">
        <v>601</v>
      </c>
      <c r="F28" s="3" t="s">
        <v>33</v>
      </c>
      <c r="G28" s="2">
        <v>135000</v>
      </c>
      <c r="H28" s="2" t="s">
        <v>160</v>
      </c>
      <c r="I28" s="2" t="s">
        <v>161</v>
      </c>
      <c r="J28" s="3" t="s">
        <v>50</v>
      </c>
      <c r="K28" s="1" t="s">
        <v>51</v>
      </c>
      <c r="L28" s="2" t="s">
        <v>52</v>
      </c>
      <c r="M28" s="1" t="s">
        <v>84</v>
      </c>
      <c r="N28" s="1" t="s">
        <v>85</v>
      </c>
      <c r="O28" s="10">
        <v>0</v>
      </c>
      <c r="P28" s="10">
        <v>0</v>
      </c>
      <c r="Q28" s="10">
        <v>0</v>
      </c>
      <c r="R28" s="10">
        <v>0</v>
      </c>
      <c r="S28" s="11">
        <v>0</v>
      </c>
      <c r="T28" s="11">
        <v>0</v>
      </c>
      <c r="U28" s="11">
        <v>0</v>
      </c>
      <c r="V28" s="11">
        <v>0</v>
      </c>
      <c r="W28" s="11">
        <v>0</v>
      </c>
      <c r="X28" s="11">
        <v>0</v>
      </c>
    </row>
    <row r="29" spans="1:24" ht="210" x14ac:dyDescent="0.25">
      <c r="A29" s="1" t="s">
        <v>6</v>
      </c>
      <c r="B29" s="2">
        <v>5</v>
      </c>
      <c r="C29" s="2">
        <v>9</v>
      </c>
      <c r="D29" s="1" t="s">
        <v>86</v>
      </c>
      <c r="E29" s="2">
        <v>602</v>
      </c>
      <c r="F29" s="3" t="s">
        <v>34</v>
      </c>
      <c r="G29" s="2">
        <v>137000</v>
      </c>
      <c r="H29" s="2" t="s">
        <v>160</v>
      </c>
      <c r="I29" s="2" t="s">
        <v>161</v>
      </c>
      <c r="J29" s="3" t="s">
        <v>50</v>
      </c>
      <c r="K29" s="1" t="s">
        <v>51</v>
      </c>
      <c r="L29" s="2" t="s">
        <v>52</v>
      </c>
      <c r="M29" s="1" t="s">
        <v>190</v>
      </c>
      <c r="N29" s="1" t="s">
        <v>191</v>
      </c>
      <c r="O29" s="10">
        <v>0</v>
      </c>
      <c r="P29" s="10">
        <v>-44400253</v>
      </c>
      <c r="Q29" s="10">
        <v>0</v>
      </c>
      <c r="R29" s="10">
        <v>44400253</v>
      </c>
      <c r="S29" s="11">
        <v>0</v>
      </c>
      <c r="T29" s="11">
        <v>0</v>
      </c>
      <c r="U29" s="11">
        <v>0</v>
      </c>
      <c r="V29" s="11">
        <v>0</v>
      </c>
      <c r="W29" s="11">
        <v>0</v>
      </c>
      <c r="X29" s="11">
        <v>0</v>
      </c>
    </row>
    <row r="30" spans="1:24" ht="90" x14ac:dyDescent="0.25">
      <c r="A30" s="1" t="s">
        <v>6</v>
      </c>
      <c r="B30" s="2">
        <v>5</v>
      </c>
      <c r="C30" s="2">
        <v>9</v>
      </c>
      <c r="D30" s="1" t="s">
        <v>86</v>
      </c>
      <c r="E30" s="2">
        <v>602</v>
      </c>
      <c r="F30" s="3" t="s">
        <v>34</v>
      </c>
      <c r="G30" s="2">
        <v>137000</v>
      </c>
      <c r="H30" s="2" t="s">
        <v>160</v>
      </c>
      <c r="I30" s="2" t="s">
        <v>161</v>
      </c>
      <c r="J30" s="3" t="s">
        <v>50</v>
      </c>
      <c r="K30" s="1" t="s">
        <v>51</v>
      </c>
      <c r="L30" s="2" t="s">
        <v>52</v>
      </c>
      <c r="M30" s="1" t="s">
        <v>192</v>
      </c>
      <c r="N30" s="1" t="s">
        <v>193</v>
      </c>
      <c r="O30" s="10">
        <v>0</v>
      </c>
      <c r="P30" s="10">
        <v>2234451</v>
      </c>
      <c r="Q30" s="10">
        <v>0</v>
      </c>
      <c r="R30" s="10">
        <v>4563258</v>
      </c>
      <c r="S30" s="11">
        <v>0</v>
      </c>
      <c r="T30" s="11">
        <v>0</v>
      </c>
      <c r="U30" s="11">
        <v>0</v>
      </c>
      <c r="V30" s="11">
        <v>0</v>
      </c>
      <c r="W30" s="11">
        <v>0</v>
      </c>
      <c r="X30" s="11">
        <v>0</v>
      </c>
    </row>
    <row r="31" spans="1:24" ht="75" x14ac:dyDescent="0.25">
      <c r="A31" s="1" t="s">
        <v>6</v>
      </c>
      <c r="B31" s="2">
        <v>5</v>
      </c>
      <c r="C31" s="2">
        <v>9</v>
      </c>
      <c r="D31" s="1" t="s">
        <v>86</v>
      </c>
      <c r="E31" s="2">
        <v>602</v>
      </c>
      <c r="F31" s="3" t="s">
        <v>34</v>
      </c>
      <c r="G31" s="2">
        <v>137000</v>
      </c>
      <c r="H31" s="2" t="s">
        <v>160</v>
      </c>
      <c r="I31" s="2" t="s">
        <v>161</v>
      </c>
      <c r="J31" s="3" t="s">
        <v>50</v>
      </c>
      <c r="K31" s="1" t="s">
        <v>51</v>
      </c>
      <c r="L31" s="2" t="s">
        <v>52</v>
      </c>
      <c r="M31" s="1" t="s">
        <v>194</v>
      </c>
      <c r="N31" s="1" t="s">
        <v>195</v>
      </c>
      <c r="O31" s="10">
        <v>0</v>
      </c>
      <c r="P31" s="10">
        <v>-211666974</v>
      </c>
      <c r="Q31" s="10">
        <v>0</v>
      </c>
      <c r="R31" s="10">
        <v>-356372127</v>
      </c>
      <c r="S31" s="11">
        <v>0</v>
      </c>
      <c r="T31" s="11">
        <v>0</v>
      </c>
      <c r="U31" s="11">
        <v>0</v>
      </c>
      <c r="V31" s="11">
        <v>0</v>
      </c>
      <c r="W31" s="11">
        <v>0</v>
      </c>
      <c r="X31" s="11">
        <v>0</v>
      </c>
    </row>
    <row r="32" spans="1:24" ht="135" x14ac:dyDescent="0.25">
      <c r="A32" s="1" t="s">
        <v>6</v>
      </c>
      <c r="B32" s="2">
        <v>5</v>
      </c>
      <c r="C32" s="2">
        <v>9</v>
      </c>
      <c r="D32" s="1" t="s">
        <v>86</v>
      </c>
      <c r="E32" s="2">
        <v>602</v>
      </c>
      <c r="F32" s="3" t="s">
        <v>34</v>
      </c>
      <c r="G32" s="2">
        <v>137000</v>
      </c>
      <c r="H32" s="2" t="s">
        <v>160</v>
      </c>
      <c r="I32" s="2" t="s">
        <v>161</v>
      </c>
      <c r="J32" s="3" t="s">
        <v>50</v>
      </c>
      <c r="K32" s="1" t="s">
        <v>51</v>
      </c>
      <c r="L32" s="2" t="s">
        <v>52</v>
      </c>
      <c r="M32" s="1" t="s">
        <v>196</v>
      </c>
      <c r="N32" s="1" t="s">
        <v>197</v>
      </c>
      <c r="O32" s="10">
        <v>0</v>
      </c>
      <c r="P32" s="10">
        <v>-984025</v>
      </c>
      <c r="Q32" s="10">
        <v>0</v>
      </c>
      <c r="R32" s="10">
        <v>-4162079</v>
      </c>
      <c r="S32" s="11">
        <v>0</v>
      </c>
      <c r="T32" s="11">
        <v>0</v>
      </c>
      <c r="U32" s="11">
        <v>0</v>
      </c>
      <c r="V32" s="11">
        <v>0</v>
      </c>
      <c r="W32" s="11">
        <v>0</v>
      </c>
      <c r="X32" s="11">
        <v>0</v>
      </c>
    </row>
    <row r="33" spans="1:24" ht="165" x14ac:dyDescent="0.25">
      <c r="A33" s="1" t="s">
        <v>6</v>
      </c>
      <c r="B33" s="2">
        <v>5</v>
      </c>
      <c r="C33" s="2">
        <v>9</v>
      </c>
      <c r="D33" s="1" t="s">
        <v>86</v>
      </c>
      <c r="E33" s="2">
        <v>602</v>
      </c>
      <c r="F33" s="3" t="s">
        <v>34</v>
      </c>
      <c r="G33" s="2">
        <v>137000</v>
      </c>
      <c r="H33" s="2" t="s">
        <v>160</v>
      </c>
      <c r="I33" s="2" t="s">
        <v>161</v>
      </c>
      <c r="J33" s="3" t="s">
        <v>50</v>
      </c>
      <c r="K33" s="1" t="s">
        <v>51</v>
      </c>
      <c r="L33" s="2" t="s">
        <v>52</v>
      </c>
      <c r="M33" s="1" t="s">
        <v>198</v>
      </c>
      <c r="N33" s="1" t="s">
        <v>199</v>
      </c>
      <c r="O33" s="10">
        <v>0</v>
      </c>
      <c r="P33" s="10">
        <v>0</v>
      </c>
      <c r="Q33" s="10">
        <v>0</v>
      </c>
      <c r="R33" s="10">
        <v>0</v>
      </c>
      <c r="S33" s="11">
        <v>0</v>
      </c>
      <c r="T33" s="11">
        <v>0</v>
      </c>
      <c r="U33" s="11">
        <v>0</v>
      </c>
      <c r="V33" s="11">
        <v>0</v>
      </c>
      <c r="W33" s="11">
        <v>0</v>
      </c>
      <c r="X33" s="11">
        <v>0</v>
      </c>
    </row>
    <row r="34" spans="1:24" ht="210" x14ac:dyDescent="0.25">
      <c r="A34" s="1" t="s">
        <v>6</v>
      </c>
      <c r="B34" s="2">
        <v>5</v>
      </c>
      <c r="C34" s="2">
        <v>9</v>
      </c>
      <c r="D34" s="1" t="s">
        <v>88</v>
      </c>
      <c r="E34" s="2">
        <v>720</v>
      </c>
      <c r="F34" s="3" t="s">
        <v>37</v>
      </c>
      <c r="G34" s="2">
        <v>138000</v>
      </c>
      <c r="H34" s="2" t="s">
        <v>160</v>
      </c>
      <c r="I34" s="2" t="s">
        <v>161</v>
      </c>
      <c r="J34" s="3" t="s">
        <v>50</v>
      </c>
      <c r="K34" s="1" t="s">
        <v>51</v>
      </c>
      <c r="L34" s="2" t="s">
        <v>52</v>
      </c>
      <c r="M34" s="1" t="s">
        <v>200</v>
      </c>
      <c r="N34" s="1" t="s">
        <v>201</v>
      </c>
      <c r="O34" s="10">
        <v>0</v>
      </c>
      <c r="P34" s="10">
        <v>0</v>
      </c>
      <c r="Q34" s="10">
        <v>0</v>
      </c>
      <c r="R34" s="10">
        <v>14453171</v>
      </c>
      <c r="S34" s="11">
        <v>0</v>
      </c>
      <c r="T34" s="11">
        <v>0</v>
      </c>
      <c r="U34" s="11">
        <v>0</v>
      </c>
      <c r="V34" s="11">
        <v>0</v>
      </c>
      <c r="W34" s="11">
        <v>0</v>
      </c>
      <c r="X34" s="11">
        <v>0</v>
      </c>
    </row>
    <row r="35" spans="1:24" ht="90" x14ac:dyDescent="0.25">
      <c r="A35" s="1" t="s">
        <v>6</v>
      </c>
      <c r="B35" s="2">
        <v>5</v>
      </c>
      <c r="C35" s="2">
        <v>9</v>
      </c>
      <c r="D35" s="1" t="s">
        <v>88</v>
      </c>
      <c r="E35" s="2">
        <v>720</v>
      </c>
      <c r="F35" s="3" t="s">
        <v>37</v>
      </c>
      <c r="G35" s="2">
        <v>138000</v>
      </c>
      <c r="H35" s="2" t="s">
        <v>160</v>
      </c>
      <c r="I35" s="2" t="s">
        <v>161</v>
      </c>
      <c r="J35" s="3" t="s">
        <v>50</v>
      </c>
      <c r="K35" s="1" t="s">
        <v>51</v>
      </c>
      <c r="L35" s="2" t="s">
        <v>52</v>
      </c>
      <c r="M35" s="1" t="s">
        <v>202</v>
      </c>
      <c r="N35" s="1" t="s">
        <v>203</v>
      </c>
      <c r="O35" s="10">
        <v>0</v>
      </c>
      <c r="P35" s="10">
        <v>2093044</v>
      </c>
      <c r="Q35" s="10">
        <v>0</v>
      </c>
      <c r="R35" s="10">
        <v>0</v>
      </c>
      <c r="S35" s="11">
        <v>0</v>
      </c>
      <c r="T35" s="11">
        <v>28</v>
      </c>
      <c r="U35" s="11">
        <v>0</v>
      </c>
      <c r="V35" s="11">
        <v>0</v>
      </c>
      <c r="W35" s="11">
        <v>0</v>
      </c>
      <c r="X35" s="11">
        <v>28</v>
      </c>
    </row>
    <row r="36" spans="1:24" ht="75" x14ac:dyDescent="0.25">
      <c r="A36" s="1" t="s">
        <v>6</v>
      </c>
      <c r="B36" s="2">
        <v>5</v>
      </c>
      <c r="C36" s="2">
        <v>9</v>
      </c>
      <c r="D36" s="1" t="s">
        <v>89</v>
      </c>
      <c r="E36" s="2">
        <v>790</v>
      </c>
      <c r="F36" s="3" t="s">
        <v>39</v>
      </c>
      <c r="G36" s="2">
        <v>139000</v>
      </c>
      <c r="H36" s="2" t="s">
        <v>160</v>
      </c>
      <c r="I36" s="2" t="s">
        <v>161</v>
      </c>
      <c r="J36" s="3" t="s">
        <v>50</v>
      </c>
      <c r="K36" s="1" t="s">
        <v>51</v>
      </c>
      <c r="L36" s="2" t="s">
        <v>52</v>
      </c>
      <c r="M36" s="1" t="s">
        <v>204</v>
      </c>
      <c r="N36" s="1" t="s">
        <v>205</v>
      </c>
      <c r="O36" s="10">
        <v>0</v>
      </c>
      <c r="P36" s="10">
        <v>1247818</v>
      </c>
      <c r="Q36" s="10">
        <v>0</v>
      </c>
      <c r="R36" s="10">
        <v>0</v>
      </c>
      <c r="S36" s="11">
        <v>0</v>
      </c>
      <c r="T36" s="11">
        <v>0</v>
      </c>
      <c r="U36" s="11">
        <v>0</v>
      </c>
      <c r="V36" s="11">
        <v>0</v>
      </c>
      <c r="W36" s="11">
        <v>0</v>
      </c>
      <c r="X36" s="11">
        <v>0</v>
      </c>
    </row>
    <row r="37" spans="1:24" ht="60" x14ac:dyDescent="0.25">
      <c r="A37" s="1" t="s">
        <v>6</v>
      </c>
      <c r="B37" s="2">
        <v>5</v>
      </c>
      <c r="C37" s="2">
        <v>9</v>
      </c>
      <c r="D37" s="1" t="s">
        <v>90</v>
      </c>
      <c r="E37" s="2">
        <v>793</v>
      </c>
      <c r="F37" s="3" t="s">
        <v>40</v>
      </c>
      <c r="G37" s="2">
        <v>141000</v>
      </c>
      <c r="H37" s="2" t="s">
        <v>160</v>
      </c>
      <c r="I37" s="2" t="s">
        <v>161</v>
      </c>
      <c r="J37" s="3" t="s">
        <v>50</v>
      </c>
      <c r="K37" s="1" t="s">
        <v>51</v>
      </c>
      <c r="L37" s="2" t="s">
        <v>52</v>
      </c>
      <c r="M37" s="1" t="s">
        <v>206</v>
      </c>
      <c r="N37" s="1" t="s">
        <v>207</v>
      </c>
      <c r="O37" s="10">
        <v>0</v>
      </c>
      <c r="P37" s="10">
        <v>-4500000</v>
      </c>
      <c r="Q37" s="10">
        <v>0</v>
      </c>
      <c r="R37" s="10">
        <v>0</v>
      </c>
      <c r="S37" s="11">
        <v>0</v>
      </c>
      <c r="T37" s="11">
        <v>0</v>
      </c>
      <c r="U37" s="11">
        <v>0</v>
      </c>
      <c r="V37" s="11">
        <v>0</v>
      </c>
      <c r="W37" s="11">
        <v>0</v>
      </c>
      <c r="X37" s="11">
        <v>0</v>
      </c>
    </row>
    <row r="38" spans="1:24" ht="105" x14ac:dyDescent="0.25">
      <c r="A38" s="1" t="s">
        <v>6</v>
      </c>
      <c r="B38" s="2">
        <v>5</v>
      </c>
      <c r="C38" s="2">
        <v>9</v>
      </c>
      <c r="D38" s="1" t="s">
        <v>91</v>
      </c>
      <c r="E38" s="2">
        <v>794</v>
      </c>
      <c r="F38" s="3" t="s">
        <v>41</v>
      </c>
      <c r="G38" s="2">
        <v>142000</v>
      </c>
      <c r="H38" s="2" t="s">
        <v>160</v>
      </c>
      <c r="I38" s="2" t="s">
        <v>161</v>
      </c>
      <c r="J38" s="3" t="s">
        <v>50</v>
      </c>
      <c r="K38" s="1" t="s">
        <v>51</v>
      </c>
      <c r="L38" s="2" t="s">
        <v>52</v>
      </c>
      <c r="M38" s="1" t="s">
        <v>208</v>
      </c>
      <c r="N38" s="1" t="s">
        <v>209</v>
      </c>
      <c r="O38" s="10">
        <v>0</v>
      </c>
      <c r="P38" s="10">
        <v>-6500000</v>
      </c>
      <c r="Q38" s="10">
        <v>0</v>
      </c>
      <c r="R38" s="10">
        <v>0</v>
      </c>
      <c r="S38" s="11">
        <v>0</v>
      </c>
      <c r="T38" s="11">
        <v>-119</v>
      </c>
      <c r="U38" s="11">
        <v>0</v>
      </c>
      <c r="V38" s="11">
        <v>0</v>
      </c>
      <c r="W38" s="11">
        <v>0</v>
      </c>
      <c r="X38" s="11">
        <v>-119</v>
      </c>
    </row>
    <row r="39" spans="1:24" ht="75" x14ac:dyDescent="0.25">
      <c r="A39" s="1" t="s">
        <v>6</v>
      </c>
      <c r="B39" s="2">
        <v>5</v>
      </c>
      <c r="C39" s="2">
        <v>9</v>
      </c>
      <c r="D39" s="1" t="s">
        <v>92</v>
      </c>
      <c r="E39" s="2">
        <v>765</v>
      </c>
      <c r="F39" s="3" t="s">
        <v>38</v>
      </c>
      <c r="G39" s="2">
        <v>145000</v>
      </c>
      <c r="H39" s="2" t="s">
        <v>160</v>
      </c>
      <c r="I39" s="2" t="s">
        <v>161</v>
      </c>
      <c r="J39" s="3" t="s">
        <v>50</v>
      </c>
      <c r="K39" s="1" t="s">
        <v>48</v>
      </c>
      <c r="L39" s="2" t="s">
        <v>49</v>
      </c>
      <c r="M39" s="1" t="s">
        <v>94</v>
      </c>
      <c r="N39" s="1" t="s">
        <v>95</v>
      </c>
      <c r="O39" s="10">
        <v>0</v>
      </c>
      <c r="P39" s="10">
        <v>0</v>
      </c>
      <c r="Q39" s="10">
        <v>0</v>
      </c>
      <c r="R39" s="10">
        <v>8140399</v>
      </c>
      <c r="S39" s="11">
        <v>0</v>
      </c>
      <c r="T39" s="11">
        <v>0</v>
      </c>
      <c r="U39" s="11">
        <v>0</v>
      </c>
      <c r="V39" s="11">
        <v>0</v>
      </c>
      <c r="W39" s="11">
        <v>0</v>
      </c>
      <c r="X39" s="11">
        <v>0</v>
      </c>
    </row>
    <row r="40" spans="1:24" ht="75" x14ac:dyDescent="0.25">
      <c r="A40" s="1" t="s">
        <v>6</v>
      </c>
      <c r="B40" s="2">
        <v>5</v>
      </c>
      <c r="C40" s="2">
        <v>9</v>
      </c>
      <c r="D40" s="1" t="s">
        <v>92</v>
      </c>
      <c r="E40" s="2">
        <v>765</v>
      </c>
      <c r="F40" s="3" t="s">
        <v>38</v>
      </c>
      <c r="G40" s="2">
        <v>145000</v>
      </c>
      <c r="H40" s="2" t="s">
        <v>160</v>
      </c>
      <c r="I40" s="2" t="s">
        <v>161</v>
      </c>
      <c r="J40" s="3" t="s">
        <v>50</v>
      </c>
      <c r="K40" s="1" t="s">
        <v>48</v>
      </c>
      <c r="L40" s="2" t="s">
        <v>49</v>
      </c>
      <c r="M40" s="1" t="s">
        <v>104</v>
      </c>
      <c r="N40" s="1" t="s">
        <v>105</v>
      </c>
      <c r="O40" s="10">
        <v>0</v>
      </c>
      <c r="P40" s="10">
        <v>0</v>
      </c>
      <c r="Q40" s="10">
        <v>0</v>
      </c>
      <c r="R40" s="10">
        <v>4500000</v>
      </c>
      <c r="S40" s="11">
        <v>0</v>
      </c>
      <c r="T40" s="11">
        <v>0</v>
      </c>
      <c r="U40" s="11">
        <v>0</v>
      </c>
      <c r="V40" s="11">
        <v>0</v>
      </c>
      <c r="W40" s="11">
        <v>0</v>
      </c>
      <c r="X40" s="11">
        <v>0</v>
      </c>
    </row>
    <row r="41" spans="1:24" ht="60" x14ac:dyDescent="0.25">
      <c r="A41" s="1" t="s">
        <v>6</v>
      </c>
      <c r="B41" s="2">
        <v>5</v>
      </c>
      <c r="C41" s="2">
        <v>9</v>
      </c>
      <c r="D41" s="1" t="s">
        <v>92</v>
      </c>
      <c r="E41" s="2">
        <v>765</v>
      </c>
      <c r="F41" s="3" t="s">
        <v>38</v>
      </c>
      <c r="G41" s="2">
        <v>145000</v>
      </c>
      <c r="H41" s="2" t="s">
        <v>160</v>
      </c>
      <c r="I41" s="2" t="s">
        <v>161</v>
      </c>
      <c r="J41" s="3" t="s">
        <v>50</v>
      </c>
      <c r="K41" s="1" t="s">
        <v>48</v>
      </c>
      <c r="L41" s="2" t="s">
        <v>49</v>
      </c>
      <c r="M41" s="1" t="s">
        <v>108</v>
      </c>
      <c r="N41" s="1" t="s">
        <v>109</v>
      </c>
      <c r="O41" s="10">
        <v>0</v>
      </c>
      <c r="P41" s="10">
        <v>0</v>
      </c>
      <c r="Q41" s="10">
        <v>0</v>
      </c>
      <c r="R41" s="10">
        <v>0</v>
      </c>
      <c r="S41" s="11">
        <v>0</v>
      </c>
      <c r="T41" s="11">
        <v>0</v>
      </c>
      <c r="U41" s="11">
        <v>0</v>
      </c>
      <c r="V41" s="11">
        <v>0</v>
      </c>
      <c r="W41" s="11">
        <v>0</v>
      </c>
      <c r="X41" s="11">
        <v>0</v>
      </c>
    </row>
    <row r="42" spans="1:24" ht="60" x14ac:dyDescent="0.25">
      <c r="A42" s="1" t="s">
        <v>6</v>
      </c>
      <c r="B42" s="2">
        <v>5</v>
      </c>
      <c r="C42" s="2">
        <v>9</v>
      </c>
      <c r="D42" s="1" t="s">
        <v>92</v>
      </c>
      <c r="E42" s="2">
        <v>765</v>
      </c>
      <c r="F42" s="3" t="s">
        <v>38</v>
      </c>
      <c r="G42" s="2">
        <v>145000</v>
      </c>
      <c r="H42" s="2" t="s">
        <v>160</v>
      </c>
      <c r="I42" s="2" t="s">
        <v>161</v>
      </c>
      <c r="J42" s="3" t="s">
        <v>50</v>
      </c>
      <c r="K42" s="1" t="s">
        <v>51</v>
      </c>
      <c r="L42" s="2" t="s">
        <v>52</v>
      </c>
      <c r="M42" s="1" t="s">
        <v>93</v>
      </c>
      <c r="N42" s="1" t="s">
        <v>210</v>
      </c>
      <c r="O42" s="10">
        <v>0</v>
      </c>
      <c r="P42" s="10">
        <v>-3528225</v>
      </c>
      <c r="Q42" s="10">
        <v>0</v>
      </c>
      <c r="R42" s="10">
        <v>0</v>
      </c>
      <c r="S42" s="11">
        <v>0</v>
      </c>
      <c r="T42" s="11">
        <v>0</v>
      </c>
      <c r="U42" s="11">
        <v>0</v>
      </c>
      <c r="V42" s="11">
        <v>0</v>
      </c>
      <c r="W42" s="11">
        <v>0</v>
      </c>
      <c r="X42" s="11">
        <v>0</v>
      </c>
    </row>
    <row r="43" spans="1:24" ht="90" x14ac:dyDescent="0.25">
      <c r="A43" s="1" t="s">
        <v>6</v>
      </c>
      <c r="B43" s="2">
        <v>5</v>
      </c>
      <c r="C43" s="2">
        <v>9</v>
      </c>
      <c r="D43" s="1" t="s">
        <v>92</v>
      </c>
      <c r="E43" s="2">
        <v>765</v>
      </c>
      <c r="F43" s="3" t="s">
        <v>38</v>
      </c>
      <c r="G43" s="2">
        <v>145000</v>
      </c>
      <c r="H43" s="2" t="s">
        <v>160</v>
      </c>
      <c r="I43" s="2" t="s">
        <v>161</v>
      </c>
      <c r="J43" s="3" t="s">
        <v>50</v>
      </c>
      <c r="K43" s="1" t="s">
        <v>51</v>
      </c>
      <c r="L43" s="2" t="s">
        <v>52</v>
      </c>
      <c r="M43" s="1" t="s">
        <v>96</v>
      </c>
      <c r="N43" s="1" t="s">
        <v>97</v>
      </c>
      <c r="O43" s="10">
        <v>0</v>
      </c>
      <c r="P43" s="10">
        <v>0</v>
      </c>
      <c r="Q43" s="10">
        <v>0</v>
      </c>
      <c r="R43" s="10">
        <v>2720349</v>
      </c>
      <c r="S43" s="11">
        <v>0</v>
      </c>
      <c r="T43" s="11">
        <v>0</v>
      </c>
      <c r="U43" s="11">
        <v>0</v>
      </c>
      <c r="V43" s="11">
        <v>0</v>
      </c>
      <c r="W43" s="11">
        <v>0</v>
      </c>
      <c r="X43" s="11">
        <v>0</v>
      </c>
    </row>
    <row r="44" spans="1:24" ht="255" x14ac:dyDescent="0.25">
      <c r="A44" s="1" t="s">
        <v>6</v>
      </c>
      <c r="B44" s="2">
        <v>5</v>
      </c>
      <c r="C44" s="2">
        <v>9</v>
      </c>
      <c r="D44" s="1" t="s">
        <v>92</v>
      </c>
      <c r="E44" s="2">
        <v>765</v>
      </c>
      <c r="F44" s="3" t="s">
        <v>38</v>
      </c>
      <c r="G44" s="2">
        <v>145000</v>
      </c>
      <c r="H44" s="2" t="s">
        <v>160</v>
      </c>
      <c r="I44" s="2" t="s">
        <v>161</v>
      </c>
      <c r="J44" s="3" t="s">
        <v>50</v>
      </c>
      <c r="K44" s="1" t="s">
        <v>51</v>
      </c>
      <c r="L44" s="2" t="s">
        <v>52</v>
      </c>
      <c r="M44" s="1" t="s">
        <v>98</v>
      </c>
      <c r="N44" s="1" t="s">
        <v>99</v>
      </c>
      <c r="O44" s="10">
        <v>0</v>
      </c>
      <c r="P44" s="10">
        <v>565544</v>
      </c>
      <c r="Q44" s="10">
        <v>0</v>
      </c>
      <c r="R44" s="10">
        <v>446059</v>
      </c>
      <c r="S44" s="11">
        <v>0</v>
      </c>
      <c r="T44" s="11">
        <v>0</v>
      </c>
      <c r="U44" s="11">
        <v>0</v>
      </c>
      <c r="V44" s="11">
        <v>0</v>
      </c>
      <c r="W44" s="11">
        <v>0</v>
      </c>
      <c r="X44" s="11">
        <v>0</v>
      </c>
    </row>
    <row r="45" spans="1:24" ht="105" x14ac:dyDescent="0.25">
      <c r="A45" s="1" t="s">
        <v>6</v>
      </c>
      <c r="B45" s="2">
        <v>5</v>
      </c>
      <c r="C45" s="2">
        <v>9</v>
      </c>
      <c r="D45" s="1" t="s">
        <v>92</v>
      </c>
      <c r="E45" s="2">
        <v>765</v>
      </c>
      <c r="F45" s="3" t="s">
        <v>38</v>
      </c>
      <c r="G45" s="2">
        <v>145000</v>
      </c>
      <c r="H45" s="2" t="s">
        <v>160</v>
      </c>
      <c r="I45" s="2" t="s">
        <v>161</v>
      </c>
      <c r="J45" s="3" t="s">
        <v>50</v>
      </c>
      <c r="K45" s="1" t="s">
        <v>51</v>
      </c>
      <c r="L45" s="2" t="s">
        <v>52</v>
      </c>
      <c r="M45" s="1" t="s">
        <v>102</v>
      </c>
      <c r="N45" s="1" t="s">
        <v>103</v>
      </c>
      <c r="O45" s="10">
        <v>0</v>
      </c>
      <c r="P45" s="10">
        <v>0</v>
      </c>
      <c r="Q45" s="10">
        <v>0</v>
      </c>
      <c r="R45" s="10">
        <v>-9317546</v>
      </c>
      <c r="S45" s="11">
        <v>0</v>
      </c>
      <c r="T45" s="11">
        <v>0</v>
      </c>
      <c r="U45" s="11">
        <v>0</v>
      </c>
      <c r="V45" s="11">
        <v>0</v>
      </c>
      <c r="W45" s="11">
        <v>0</v>
      </c>
      <c r="X45" s="11">
        <v>0</v>
      </c>
    </row>
    <row r="46" spans="1:24" ht="135" x14ac:dyDescent="0.25">
      <c r="A46" s="1" t="s">
        <v>6</v>
      </c>
      <c r="B46" s="2">
        <v>5</v>
      </c>
      <c r="C46" s="2">
        <v>9</v>
      </c>
      <c r="D46" s="1" t="s">
        <v>92</v>
      </c>
      <c r="E46" s="2">
        <v>765</v>
      </c>
      <c r="F46" s="3" t="s">
        <v>38</v>
      </c>
      <c r="G46" s="2">
        <v>145000</v>
      </c>
      <c r="H46" s="2" t="s">
        <v>160</v>
      </c>
      <c r="I46" s="2" t="s">
        <v>161</v>
      </c>
      <c r="J46" s="3" t="s">
        <v>50</v>
      </c>
      <c r="K46" s="1" t="s">
        <v>51</v>
      </c>
      <c r="L46" s="2" t="s">
        <v>52</v>
      </c>
      <c r="M46" s="1" t="s">
        <v>100</v>
      </c>
      <c r="N46" s="1" t="s">
        <v>101</v>
      </c>
      <c r="O46" s="10">
        <v>0</v>
      </c>
      <c r="P46" s="10">
        <v>722339</v>
      </c>
      <c r="Q46" s="10">
        <v>0</v>
      </c>
      <c r="R46" s="10">
        <v>4128395</v>
      </c>
      <c r="S46" s="11">
        <v>0</v>
      </c>
      <c r="T46" s="11">
        <v>0</v>
      </c>
      <c r="U46" s="11">
        <v>0</v>
      </c>
      <c r="V46" s="11">
        <v>0</v>
      </c>
      <c r="W46" s="11">
        <v>0</v>
      </c>
      <c r="X46" s="11">
        <v>0</v>
      </c>
    </row>
    <row r="47" spans="1:24" ht="75" x14ac:dyDescent="0.25">
      <c r="A47" s="1" t="s">
        <v>6</v>
      </c>
      <c r="B47" s="2">
        <v>5</v>
      </c>
      <c r="C47" s="2">
        <v>9</v>
      </c>
      <c r="D47" s="1" t="s">
        <v>92</v>
      </c>
      <c r="E47" s="2">
        <v>765</v>
      </c>
      <c r="F47" s="3" t="s">
        <v>38</v>
      </c>
      <c r="G47" s="2">
        <v>145000</v>
      </c>
      <c r="H47" s="2" t="s">
        <v>160</v>
      </c>
      <c r="I47" s="2" t="s">
        <v>161</v>
      </c>
      <c r="J47" s="3" t="s">
        <v>50</v>
      </c>
      <c r="K47" s="1" t="s">
        <v>51</v>
      </c>
      <c r="L47" s="2" t="s">
        <v>52</v>
      </c>
      <c r="M47" s="1" t="s">
        <v>106</v>
      </c>
      <c r="N47" s="1" t="s">
        <v>107</v>
      </c>
      <c r="O47" s="10">
        <v>0</v>
      </c>
      <c r="P47" s="10">
        <v>264375</v>
      </c>
      <c r="Q47" s="10">
        <v>0</v>
      </c>
      <c r="R47" s="10">
        <v>323125</v>
      </c>
      <c r="S47" s="11">
        <v>0</v>
      </c>
      <c r="T47" s="11">
        <v>0</v>
      </c>
      <c r="U47" s="11">
        <v>0</v>
      </c>
      <c r="V47" s="11">
        <v>0</v>
      </c>
      <c r="W47" s="11">
        <v>0</v>
      </c>
      <c r="X47" s="11">
        <v>0</v>
      </c>
    </row>
    <row r="48" spans="1:24" ht="135" x14ac:dyDescent="0.25">
      <c r="A48" s="1" t="s">
        <v>6</v>
      </c>
      <c r="B48" s="2">
        <v>5</v>
      </c>
      <c r="C48" s="2">
        <v>9</v>
      </c>
      <c r="D48" s="1" t="s">
        <v>110</v>
      </c>
      <c r="E48" s="2">
        <v>606</v>
      </c>
      <c r="F48" s="3" t="s">
        <v>35</v>
      </c>
      <c r="G48" s="2">
        <v>146000</v>
      </c>
      <c r="H48" s="2" t="s">
        <v>160</v>
      </c>
      <c r="I48" s="2" t="s">
        <v>161</v>
      </c>
      <c r="J48" s="3" t="s">
        <v>50</v>
      </c>
      <c r="K48" s="1" t="s">
        <v>48</v>
      </c>
      <c r="L48" s="2" t="s">
        <v>49</v>
      </c>
      <c r="M48" s="1" t="s">
        <v>211</v>
      </c>
      <c r="N48" s="1" t="s">
        <v>212</v>
      </c>
      <c r="O48" s="10">
        <v>0</v>
      </c>
      <c r="P48" s="10">
        <v>0</v>
      </c>
      <c r="Q48" s="10">
        <v>0</v>
      </c>
      <c r="R48" s="10">
        <v>495000</v>
      </c>
      <c r="S48" s="11">
        <v>0</v>
      </c>
      <c r="T48" s="11">
        <v>0</v>
      </c>
      <c r="U48" s="11">
        <v>0</v>
      </c>
      <c r="V48" s="11">
        <v>0</v>
      </c>
      <c r="W48" s="11">
        <v>0</v>
      </c>
      <c r="X48" s="11">
        <v>0</v>
      </c>
    </row>
    <row r="49" spans="1:24" ht="135" x14ac:dyDescent="0.25">
      <c r="A49" s="1" t="s">
        <v>6</v>
      </c>
      <c r="B49" s="2">
        <v>5</v>
      </c>
      <c r="C49" s="2">
        <v>9</v>
      </c>
      <c r="D49" s="1" t="s">
        <v>111</v>
      </c>
      <c r="E49" s="2">
        <v>702</v>
      </c>
      <c r="F49" s="3" t="s">
        <v>36</v>
      </c>
      <c r="G49" s="2">
        <v>147000</v>
      </c>
      <c r="H49" s="2" t="s">
        <v>160</v>
      </c>
      <c r="I49" s="2" t="s">
        <v>161</v>
      </c>
      <c r="J49" s="3" t="s">
        <v>50</v>
      </c>
      <c r="K49" s="1" t="s">
        <v>48</v>
      </c>
      <c r="L49" s="2" t="s">
        <v>49</v>
      </c>
      <c r="M49" s="1" t="s">
        <v>87</v>
      </c>
      <c r="N49" s="1" t="s">
        <v>213</v>
      </c>
      <c r="O49" s="10">
        <v>0</v>
      </c>
      <c r="P49" s="10">
        <v>0</v>
      </c>
      <c r="Q49" s="10">
        <v>0</v>
      </c>
      <c r="R49" s="10">
        <v>453109</v>
      </c>
      <c r="S49" s="11">
        <v>0</v>
      </c>
      <c r="T49" s="11">
        <v>0</v>
      </c>
      <c r="U49" s="11">
        <v>0</v>
      </c>
      <c r="V49" s="11">
        <v>0</v>
      </c>
      <c r="W49" s="11">
        <v>0</v>
      </c>
      <c r="X49" s="11">
        <v>0</v>
      </c>
    </row>
    <row r="50" spans="1:24" ht="120" x14ac:dyDescent="0.25">
      <c r="A50" s="1" t="s">
        <v>7</v>
      </c>
      <c r="B50" s="2">
        <v>15</v>
      </c>
      <c r="C50" s="2">
        <v>10</v>
      </c>
      <c r="D50" s="1" t="s">
        <v>112</v>
      </c>
      <c r="E50" s="2">
        <v>440</v>
      </c>
      <c r="F50" s="3" t="s">
        <v>31</v>
      </c>
      <c r="G50" s="2">
        <v>152000</v>
      </c>
      <c r="H50" s="2" t="s">
        <v>160</v>
      </c>
      <c r="I50" s="2" t="s">
        <v>161</v>
      </c>
      <c r="J50" s="3" t="s">
        <v>50</v>
      </c>
      <c r="K50" s="1" t="s">
        <v>51</v>
      </c>
      <c r="L50" s="2" t="s">
        <v>52</v>
      </c>
      <c r="M50" s="1" t="s">
        <v>113</v>
      </c>
      <c r="N50" s="1" t="s">
        <v>214</v>
      </c>
      <c r="O50" s="10">
        <v>0</v>
      </c>
      <c r="P50" s="10">
        <v>0</v>
      </c>
      <c r="Q50" s="10">
        <v>0</v>
      </c>
      <c r="R50" s="10">
        <v>0</v>
      </c>
      <c r="S50" s="11">
        <v>0</v>
      </c>
      <c r="T50" s="11">
        <v>0</v>
      </c>
      <c r="U50" s="11">
        <v>0</v>
      </c>
      <c r="V50" s="11">
        <v>0</v>
      </c>
      <c r="W50" s="11">
        <v>0</v>
      </c>
      <c r="X50" s="11">
        <v>0</v>
      </c>
    </row>
    <row r="51" spans="1:24" ht="75" x14ac:dyDescent="0.25">
      <c r="A51" s="1" t="s">
        <v>7</v>
      </c>
      <c r="B51" s="2">
        <v>15</v>
      </c>
      <c r="C51" s="2">
        <v>10</v>
      </c>
      <c r="D51" s="1" t="s">
        <v>114</v>
      </c>
      <c r="E51" s="2">
        <v>403</v>
      </c>
      <c r="F51" s="3" t="s">
        <v>30</v>
      </c>
      <c r="G51" s="2">
        <v>153000</v>
      </c>
      <c r="H51" s="2" t="s">
        <v>160</v>
      </c>
      <c r="I51" s="2" t="s">
        <v>161</v>
      </c>
      <c r="J51" s="3" t="s">
        <v>50</v>
      </c>
      <c r="K51" s="1" t="s">
        <v>48</v>
      </c>
      <c r="L51" s="2" t="s">
        <v>49</v>
      </c>
      <c r="M51" s="1" t="s">
        <v>215</v>
      </c>
      <c r="N51" s="1" t="s">
        <v>216</v>
      </c>
      <c r="O51" s="10">
        <v>0</v>
      </c>
      <c r="P51" s="10">
        <v>0</v>
      </c>
      <c r="Q51" s="10">
        <v>0</v>
      </c>
      <c r="R51" s="10">
        <v>0</v>
      </c>
      <c r="S51" s="11">
        <v>0</v>
      </c>
      <c r="T51" s="11">
        <v>0</v>
      </c>
      <c r="U51" s="11">
        <v>0</v>
      </c>
      <c r="V51" s="11">
        <v>0</v>
      </c>
      <c r="W51" s="11">
        <v>0</v>
      </c>
      <c r="X51" s="11">
        <v>0</v>
      </c>
    </row>
    <row r="52" spans="1:24" ht="120" x14ac:dyDescent="0.25">
      <c r="A52" s="1" t="s">
        <v>7</v>
      </c>
      <c r="B52" s="2">
        <v>15</v>
      </c>
      <c r="C52" s="2">
        <v>10</v>
      </c>
      <c r="D52" s="1" t="s">
        <v>115</v>
      </c>
      <c r="E52" s="2">
        <v>402</v>
      </c>
      <c r="F52" s="3" t="s">
        <v>29</v>
      </c>
      <c r="G52" s="2">
        <v>155000</v>
      </c>
      <c r="H52" s="2" t="s">
        <v>160</v>
      </c>
      <c r="I52" s="2" t="s">
        <v>161</v>
      </c>
      <c r="J52" s="3" t="s">
        <v>50</v>
      </c>
      <c r="K52" s="1" t="s">
        <v>51</v>
      </c>
      <c r="L52" s="2" t="s">
        <v>52</v>
      </c>
      <c r="M52" s="1" t="s">
        <v>217</v>
      </c>
      <c r="N52" s="1" t="s">
        <v>218</v>
      </c>
      <c r="O52" s="10">
        <v>0</v>
      </c>
      <c r="P52" s="10">
        <v>89063</v>
      </c>
      <c r="Q52" s="10">
        <v>0</v>
      </c>
      <c r="R52" s="10">
        <v>0</v>
      </c>
      <c r="S52" s="11">
        <v>0</v>
      </c>
      <c r="T52" s="11">
        <v>0</v>
      </c>
      <c r="U52" s="11">
        <v>0</v>
      </c>
      <c r="V52" s="11">
        <v>0</v>
      </c>
      <c r="W52" s="11">
        <v>0</v>
      </c>
      <c r="X52" s="11">
        <v>0</v>
      </c>
    </row>
    <row r="53" spans="1:24" ht="60" x14ac:dyDescent="0.25">
      <c r="A53" s="1" t="s">
        <v>8</v>
      </c>
      <c r="B53" s="2">
        <v>6</v>
      </c>
      <c r="C53" s="2">
        <v>11</v>
      </c>
      <c r="D53" s="1" t="s">
        <v>116</v>
      </c>
      <c r="E53" s="2">
        <v>999</v>
      </c>
      <c r="F53" s="3" t="s">
        <v>43</v>
      </c>
      <c r="G53" s="2">
        <v>159000</v>
      </c>
      <c r="H53" s="2" t="s">
        <v>160</v>
      </c>
      <c r="I53" s="2" t="s">
        <v>161</v>
      </c>
      <c r="J53" s="3" t="s">
        <v>50</v>
      </c>
      <c r="K53" s="1" t="s">
        <v>51</v>
      </c>
      <c r="L53" s="2" t="s">
        <v>52</v>
      </c>
      <c r="M53" s="1" t="s">
        <v>219</v>
      </c>
      <c r="N53" s="1" t="s">
        <v>220</v>
      </c>
      <c r="O53" s="10">
        <v>0</v>
      </c>
      <c r="P53" s="10">
        <v>0</v>
      </c>
      <c r="Q53" s="10">
        <v>0</v>
      </c>
      <c r="R53" s="10">
        <v>12588186</v>
      </c>
      <c r="S53" s="11">
        <v>0</v>
      </c>
      <c r="T53" s="11">
        <v>0</v>
      </c>
      <c r="U53" s="11">
        <v>0</v>
      </c>
      <c r="V53" s="11">
        <v>0</v>
      </c>
      <c r="W53" s="11">
        <v>0</v>
      </c>
      <c r="X53" s="11">
        <v>0</v>
      </c>
    </row>
    <row r="54" spans="1:24" ht="60" x14ac:dyDescent="0.25">
      <c r="A54" s="1" t="s">
        <v>8</v>
      </c>
      <c r="B54" s="2">
        <v>6</v>
      </c>
      <c r="C54" s="2">
        <v>11</v>
      </c>
      <c r="D54" s="1" t="s">
        <v>117</v>
      </c>
      <c r="E54" s="2">
        <v>799</v>
      </c>
      <c r="F54" s="3" t="s">
        <v>42</v>
      </c>
      <c r="G54" s="2">
        <v>161000</v>
      </c>
      <c r="H54" s="2" t="s">
        <v>160</v>
      </c>
      <c r="I54" s="2" t="s">
        <v>161</v>
      </c>
      <c r="J54" s="3" t="s">
        <v>50</v>
      </c>
      <c r="K54" s="1" t="s">
        <v>51</v>
      </c>
      <c r="L54" s="2" t="s">
        <v>52</v>
      </c>
      <c r="M54" s="1" t="s">
        <v>118</v>
      </c>
      <c r="N54" s="1" t="s">
        <v>119</v>
      </c>
      <c r="O54" s="10">
        <v>0</v>
      </c>
      <c r="P54" s="10">
        <v>1232038</v>
      </c>
      <c r="Q54" s="10">
        <v>0</v>
      </c>
      <c r="R54" s="10">
        <v>0</v>
      </c>
      <c r="S54" s="11">
        <v>0</v>
      </c>
      <c r="T54" s="11">
        <v>0</v>
      </c>
      <c r="U54" s="11">
        <v>0</v>
      </c>
      <c r="V54" s="11">
        <v>0</v>
      </c>
      <c r="W54" s="11">
        <v>0</v>
      </c>
      <c r="X54" s="11">
        <v>0</v>
      </c>
    </row>
    <row r="55" spans="1:24" ht="75" x14ac:dyDescent="0.25">
      <c r="A55" s="1" t="s">
        <v>8</v>
      </c>
      <c r="B55" s="2">
        <v>6</v>
      </c>
      <c r="C55" s="2">
        <v>11</v>
      </c>
      <c r="D55" s="1" t="s">
        <v>117</v>
      </c>
      <c r="E55" s="2">
        <v>799</v>
      </c>
      <c r="F55" s="3" t="s">
        <v>42</v>
      </c>
      <c r="G55" s="2">
        <v>161000</v>
      </c>
      <c r="H55" s="2" t="s">
        <v>160</v>
      </c>
      <c r="I55" s="2" t="s">
        <v>161</v>
      </c>
      <c r="J55" s="3" t="s">
        <v>50</v>
      </c>
      <c r="K55" s="1" t="s">
        <v>51</v>
      </c>
      <c r="L55" s="2" t="s">
        <v>52</v>
      </c>
      <c r="M55" s="1" t="s">
        <v>120</v>
      </c>
      <c r="N55" s="1" t="s">
        <v>121</v>
      </c>
      <c r="O55" s="10">
        <v>0</v>
      </c>
      <c r="P55" s="10">
        <v>994331</v>
      </c>
      <c r="Q55" s="10">
        <v>0</v>
      </c>
      <c r="R55" s="10">
        <v>0</v>
      </c>
      <c r="S55" s="11">
        <v>0</v>
      </c>
      <c r="T55" s="11">
        <v>0</v>
      </c>
      <c r="U55" s="11">
        <v>0</v>
      </c>
      <c r="V55" s="11">
        <v>0</v>
      </c>
      <c r="W55" s="11">
        <v>0</v>
      </c>
      <c r="X55" s="11">
        <v>0</v>
      </c>
    </row>
    <row r="56" spans="1:24" ht="60" x14ac:dyDescent="0.25">
      <c r="A56" s="1" t="s">
        <v>8</v>
      </c>
      <c r="B56" s="2">
        <v>6</v>
      </c>
      <c r="C56" s="2">
        <v>11</v>
      </c>
      <c r="D56" s="1" t="s">
        <v>117</v>
      </c>
      <c r="E56" s="2">
        <v>799</v>
      </c>
      <c r="F56" s="3" t="s">
        <v>42</v>
      </c>
      <c r="G56" s="2">
        <v>161000</v>
      </c>
      <c r="H56" s="2" t="s">
        <v>160</v>
      </c>
      <c r="I56" s="2" t="s">
        <v>161</v>
      </c>
      <c r="J56" s="3" t="s">
        <v>50</v>
      </c>
      <c r="K56" s="1" t="s">
        <v>51</v>
      </c>
      <c r="L56" s="2" t="s">
        <v>52</v>
      </c>
      <c r="M56" s="1" t="s">
        <v>122</v>
      </c>
      <c r="N56" s="1" t="s">
        <v>123</v>
      </c>
      <c r="O56" s="10">
        <v>0</v>
      </c>
      <c r="P56" s="10">
        <v>10353587</v>
      </c>
      <c r="Q56" s="10">
        <v>0</v>
      </c>
      <c r="R56" s="10">
        <v>0</v>
      </c>
      <c r="S56" s="11">
        <v>0</v>
      </c>
      <c r="T56" s="11">
        <v>0</v>
      </c>
      <c r="U56" s="11">
        <v>0</v>
      </c>
      <c r="V56" s="11">
        <v>0</v>
      </c>
      <c r="W56" s="11">
        <v>0</v>
      </c>
      <c r="X56" s="11">
        <v>0</v>
      </c>
    </row>
    <row r="57" spans="1:24" ht="90" x14ac:dyDescent="0.25">
      <c r="A57" s="1" t="s">
        <v>8</v>
      </c>
      <c r="B57" s="2">
        <v>6</v>
      </c>
      <c r="C57" s="2">
        <v>11</v>
      </c>
      <c r="D57" s="1" t="s">
        <v>124</v>
      </c>
      <c r="E57" s="2">
        <v>156</v>
      </c>
      <c r="F57" s="3" t="s">
        <v>21</v>
      </c>
      <c r="G57" s="2">
        <v>168000</v>
      </c>
      <c r="H57" s="2" t="s">
        <v>160</v>
      </c>
      <c r="I57" s="2" t="s">
        <v>161</v>
      </c>
      <c r="J57" s="3" t="s">
        <v>50</v>
      </c>
      <c r="K57" s="1" t="s">
        <v>51</v>
      </c>
      <c r="L57" s="2" t="s">
        <v>52</v>
      </c>
      <c r="M57" s="1" t="s">
        <v>125</v>
      </c>
      <c r="N57" s="1" t="s">
        <v>126</v>
      </c>
      <c r="O57" s="10">
        <v>0</v>
      </c>
      <c r="P57" s="10">
        <v>0</v>
      </c>
      <c r="Q57" s="10">
        <v>0</v>
      </c>
      <c r="R57" s="10">
        <v>0</v>
      </c>
      <c r="S57" s="11">
        <v>0</v>
      </c>
      <c r="T57" s="11">
        <v>0</v>
      </c>
      <c r="U57" s="11">
        <v>0</v>
      </c>
      <c r="V57" s="11">
        <v>0</v>
      </c>
      <c r="W57" s="11">
        <v>0</v>
      </c>
      <c r="X57" s="11">
        <v>0</v>
      </c>
    </row>
    <row r="58" spans="1:24" ht="60" x14ac:dyDescent="0.25">
      <c r="A58" s="1" t="s">
        <v>9</v>
      </c>
      <c r="B58" s="2">
        <v>9</v>
      </c>
      <c r="C58" s="2">
        <v>13</v>
      </c>
      <c r="D58" s="1" t="s">
        <v>127</v>
      </c>
      <c r="E58" s="2">
        <v>154</v>
      </c>
      <c r="F58" s="3" t="s">
        <v>19</v>
      </c>
      <c r="G58" s="2">
        <v>177000</v>
      </c>
      <c r="H58" s="2" t="s">
        <v>160</v>
      </c>
      <c r="I58" s="2" t="s">
        <v>161</v>
      </c>
      <c r="J58" s="3" t="s">
        <v>50</v>
      </c>
      <c r="K58" s="1" t="s">
        <v>51</v>
      </c>
      <c r="L58" s="2" t="s">
        <v>52</v>
      </c>
      <c r="M58" s="1" t="s">
        <v>128</v>
      </c>
      <c r="N58" s="1" t="s">
        <v>221</v>
      </c>
      <c r="O58" s="10">
        <v>0</v>
      </c>
      <c r="P58" s="10">
        <v>0</v>
      </c>
      <c r="Q58" s="10">
        <v>0</v>
      </c>
      <c r="R58" s="10">
        <v>0</v>
      </c>
      <c r="S58" s="11">
        <v>0</v>
      </c>
      <c r="T58" s="11">
        <v>0</v>
      </c>
      <c r="U58" s="11">
        <v>0</v>
      </c>
      <c r="V58" s="11">
        <v>100</v>
      </c>
      <c r="W58" s="11">
        <v>0</v>
      </c>
      <c r="X58" s="11">
        <v>100</v>
      </c>
    </row>
    <row r="59" spans="1:24" ht="105" x14ac:dyDescent="0.25">
      <c r="A59" s="1" t="s">
        <v>9</v>
      </c>
      <c r="B59" s="2">
        <v>9</v>
      </c>
      <c r="C59" s="2">
        <v>13</v>
      </c>
      <c r="D59" s="1" t="s">
        <v>129</v>
      </c>
      <c r="E59" s="2">
        <v>501</v>
      </c>
      <c r="F59" s="3" t="s">
        <v>32</v>
      </c>
      <c r="G59" s="2">
        <v>181000</v>
      </c>
      <c r="H59" s="2" t="s">
        <v>160</v>
      </c>
      <c r="I59" s="2" t="s">
        <v>161</v>
      </c>
      <c r="J59" s="3" t="s">
        <v>50</v>
      </c>
      <c r="K59" s="1" t="s">
        <v>48</v>
      </c>
      <c r="L59" s="2" t="s">
        <v>49</v>
      </c>
      <c r="M59" s="1" t="s">
        <v>130</v>
      </c>
      <c r="N59" s="1" t="s">
        <v>222</v>
      </c>
      <c r="O59" s="10">
        <v>0</v>
      </c>
      <c r="P59" s="10">
        <v>0</v>
      </c>
      <c r="Q59" s="10">
        <v>0</v>
      </c>
      <c r="R59" s="10">
        <v>883281826</v>
      </c>
      <c r="S59" s="11">
        <v>0</v>
      </c>
      <c r="T59" s="11">
        <v>0</v>
      </c>
      <c r="U59" s="11">
        <v>0</v>
      </c>
      <c r="V59" s="11">
        <v>0</v>
      </c>
      <c r="W59" s="11">
        <v>0</v>
      </c>
      <c r="X59" s="11">
        <v>0</v>
      </c>
    </row>
    <row r="60" spans="1:24" ht="120" x14ac:dyDescent="0.25">
      <c r="A60" s="1" t="s">
        <v>10</v>
      </c>
      <c r="B60" s="2">
        <v>10</v>
      </c>
      <c r="C60" s="2">
        <v>15</v>
      </c>
      <c r="D60" s="1" t="s">
        <v>131</v>
      </c>
      <c r="E60" s="2">
        <v>995</v>
      </c>
      <c r="F60" s="3" t="s">
        <v>10</v>
      </c>
      <c r="G60" s="2">
        <v>184000</v>
      </c>
      <c r="H60" s="2" t="s">
        <v>160</v>
      </c>
      <c r="I60" s="2" t="s">
        <v>161</v>
      </c>
      <c r="J60" s="3" t="s">
        <v>50</v>
      </c>
      <c r="K60" s="1" t="s">
        <v>51</v>
      </c>
      <c r="L60" s="2" t="s">
        <v>52</v>
      </c>
      <c r="M60" s="1" t="s">
        <v>223</v>
      </c>
      <c r="N60" s="1" t="s">
        <v>224</v>
      </c>
      <c r="O60" s="10">
        <v>0</v>
      </c>
      <c r="P60" s="10">
        <v>-346941</v>
      </c>
      <c r="Q60" s="10">
        <v>0</v>
      </c>
      <c r="R60" s="10">
        <v>0</v>
      </c>
      <c r="S60" s="11">
        <v>0</v>
      </c>
      <c r="T60" s="11">
        <v>0</v>
      </c>
      <c r="U60" s="11">
        <v>0</v>
      </c>
      <c r="V60" s="11">
        <v>0</v>
      </c>
      <c r="W60" s="11">
        <v>0</v>
      </c>
      <c r="X60" s="11">
        <v>0</v>
      </c>
    </row>
    <row r="61" spans="1:24" ht="180" x14ac:dyDescent="0.25">
      <c r="A61" s="1" t="s">
        <v>10</v>
      </c>
      <c r="B61" s="2">
        <v>10</v>
      </c>
      <c r="C61" s="2">
        <v>15</v>
      </c>
      <c r="D61" s="1" t="s">
        <v>131</v>
      </c>
      <c r="E61" s="2">
        <v>995</v>
      </c>
      <c r="F61" s="3" t="s">
        <v>10</v>
      </c>
      <c r="G61" s="2">
        <v>184000</v>
      </c>
      <c r="H61" s="2" t="s">
        <v>160</v>
      </c>
      <c r="I61" s="2" t="s">
        <v>161</v>
      </c>
      <c r="J61" s="3" t="s">
        <v>50</v>
      </c>
      <c r="K61" s="1" t="s">
        <v>51</v>
      </c>
      <c r="L61" s="2" t="s">
        <v>52</v>
      </c>
      <c r="M61" s="1" t="s">
        <v>225</v>
      </c>
      <c r="N61" s="1" t="s">
        <v>233</v>
      </c>
      <c r="O61" s="10">
        <v>0</v>
      </c>
      <c r="P61" s="10">
        <v>5898901</v>
      </c>
      <c r="Q61" s="10">
        <v>0</v>
      </c>
      <c r="R61" s="10">
        <v>0</v>
      </c>
      <c r="S61" s="11">
        <v>0</v>
      </c>
      <c r="T61" s="11">
        <v>0</v>
      </c>
      <c r="U61" s="11">
        <v>0</v>
      </c>
      <c r="V61" s="11">
        <v>0</v>
      </c>
      <c r="W61" s="11">
        <v>0</v>
      </c>
      <c r="X61" s="11">
        <v>0</v>
      </c>
    </row>
    <row r="62" spans="1:24" ht="60" x14ac:dyDescent="0.25">
      <c r="A62" s="1" t="s">
        <v>10</v>
      </c>
      <c r="B62" s="2">
        <v>10</v>
      </c>
      <c r="C62" s="2">
        <v>15</v>
      </c>
      <c r="D62" s="1" t="s">
        <v>131</v>
      </c>
      <c r="E62" s="2">
        <v>995</v>
      </c>
      <c r="F62" s="3" t="s">
        <v>10</v>
      </c>
      <c r="G62" s="2">
        <v>184000</v>
      </c>
      <c r="H62" s="2" t="s">
        <v>160</v>
      </c>
      <c r="I62" s="2" t="s">
        <v>161</v>
      </c>
      <c r="J62" s="3" t="s">
        <v>50</v>
      </c>
      <c r="K62" s="1" t="s">
        <v>51</v>
      </c>
      <c r="L62" s="2" t="s">
        <v>52</v>
      </c>
      <c r="M62" s="1" t="s">
        <v>226</v>
      </c>
      <c r="N62" s="1" t="s">
        <v>227</v>
      </c>
      <c r="O62" s="10">
        <v>0</v>
      </c>
      <c r="P62" s="10">
        <v>15000000</v>
      </c>
      <c r="Q62" s="10">
        <v>0</v>
      </c>
      <c r="R62" s="10">
        <v>0</v>
      </c>
      <c r="S62" s="11">
        <v>0</v>
      </c>
      <c r="T62" s="11">
        <v>0</v>
      </c>
      <c r="U62" s="11">
        <v>0</v>
      </c>
      <c r="V62" s="11">
        <v>0</v>
      </c>
      <c r="W62" s="11">
        <v>0</v>
      </c>
      <c r="X62" s="11">
        <v>0</v>
      </c>
    </row>
    <row r="63" spans="1:24" x14ac:dyDescent="0.25">
      <c r="A63" s="1"/>
      <c r="B63" s="2"/>
      <c r="C63" s="2"/>
      <c r="D63" s="1"/>
      <c r="E63" s="2"/>
      <c r="F63" s="3"/>
      <c r="G63" s="2"/>
      <c r="H63" s="2"/>
      <c r="I63" s="2"/>
      <c r="J63" s="3"/>
      <c r="K63" s="1"/>
      <c r="L63" s="2"/>
      <c r="M63" s="1" t="s">
        <v>231</v>
      </c>
      <c r="N63" s="1"/>
      <c r="O63" s="10">
        <f>SUBTOTAL(109,SummaryWithBullets_Output[FY 2019 GF])</f>
        <v>0</v>
      </c>
      <c r="P63" s="10">
        <f>SUBTOTAL(109,SummaryWithBullets_Output[FY 2020 GF])</f>
        <v>-20376804</v>
      </c>
      <c r="Q63" s="10">
        <f>SUBTOTAL(109,SummaryWithBullets_Output[FY 2019 NGF])</f>
        <v>0</v>
      </c>
      <c r="R63" s="10">
        <f>SUBTOTAL(109,SummaryWithBullets_Output[FY 2020 NGF])</f>
        <v>633968834</v>
      </c>
      <c r="S63" s="11">
        <f>SUBTOTAL(109,SummaryWithBullets_Output[FY 2019 GF Pos])</f>
        <v>0</v>
      </c>
      <c r="T63" s="11">
        <f>SUBTOTAL(109,SummaryWithBullets_Output[FY 2020 GF Pos])</f>
        <v>-89</v>
      </c>
      <c r="U63" s="11">
        <f>SUBTOTAL(109,SummaryWithBullets_Output[FY 2019 NGF Pos])</f>
        <v>0</v>
      </c>
      <c r="V63" s="11">
        <f>SUBTOTAL(109,SummaryWithBullets_Output[FY 2020 NGF Pos])</f>
        <v>100</v>
      </c>
      <c r="W63" s="11">
        <f>SUBTOTAL(109,SummaryWithBullets_Output[FY 2019 Pos Total])</f>
        <v>0</v>
      </c>
      <c r="X63" s="11">
        <f>SUBTOTAL(109,SummaryWithBullets_Output[FY 2020 Pos Total])</f>
        <v>11</v>
      </c>
    </row>
    <row r="65" spans="13:24" x14ac:dyDescent="0.25">
      <c r="M65" s="19" t="s">
        <v>228</v>
      </c>
      <c r="O65" s="21">
        <v>21443001673</v>
      </c>
      <c r="P65" s="21">
        <v>22747795510</v>
      </c>
      <c r="Q65" s="21">
        <v>36799200053</v>
      </c>
      <c r="R65" s="21">
        <v>39580725336</v>
      </c>
      <c r="S65" s="22">
        <v>52557.85</v>
      </c>
      <c r="T65" s="22">
        <v>53311.62</v>
      </c>
      <c r="U65" s="22">
        <v>67054.899999999994</v>
      </c>
      <c r="V65" s="22">
        <v>67892.23</v>
      </c>
      <c r="W65" s="22">
        <v>119612.75</v>
      </c>
      <c r="X65" s="22">
        <v>121203.85</v>
      </c>
    </row>
    <row r="66" spans="13:24" ht="15.75" thickBot="1" x14ac:dyDescent="0.3">
      <c r="M66" s="19" t="s">
        <v>230</v>
      </c>
      <c r="O66" s="25">
        <f>SUM(SummaryWithBullets_Output[FY 2019 GF])</f>
        <v>0</v>
      </c>
      <c r="P66" s="25">
        <f>SUM(SummaryWithBullets_Output[FY 2020 GF])</f>
        <v>-20376804</v>
      </c>
      <c r="Q66" s="25">
        <f>SUM(SummaryWithBullets_Output[FY 2019 NGF])</f>
        <v>0</v>
      </c>
      <c r="R66" s="25">
        <f>SUM(SummaryWithBullets_Output[FY 2020 NGF])</f>
        <v>633968834</v>
      </c>
      <c r="S66" s="26">
        <f>SUM(SummaryWithBullets_Output[FY 2019 GF Pos])</f>
        <v>0</v>
      </c>
      <c r="T66" s="26">
        <f>SUM(SummaryWithBullets_Output[FY 2020 GF Pos])</f>
        <v>-89</v>
      </c>
      <c r="U66" s="26">
        <f>SUM(SummaryWithBullets_Output[FY 2019 NGF Pos])</f>
        <v>0</v>
      </c>
      <c r="V66" s="26">
        <f>SUM(SummaryWithBullets_Output[FY 2020 NGF Pos])</f>
        <v>100</v>
      </c>
      <c r="W66" s="26">
        <f>SUM(SummaryWithBullets_Output[FY 2019 Pos Total])</f>
        <v>0</v>
      </c>
      <c r="X66" s="26">
        <f>SUM(SummaryWithBullets_Output[FY 2020 Pos Total])</f>
        <v>11</v>
      </c>
    </row>
    <row r="67" spans="13:24" x14ac:dyDescent="0.25">
      <c r="M67" s="19" t="s">
        <v>229</v>
      </c>
      <c r="O67" s="23">
        <f>SUM(O65:O66)</f>
        <v>21443001673</v>
      </c>
      <c r="P67" s="23">
        <f t="shared" ref="P67:R67" si="0">SUM(P65:P66)</f>
        <v>22727418706</v>
      </c>
      <c r="Q67" s="23">
        <f t="shared" si="0"/>
        <v>36799200053</v>
      </c>
      <c r="R67" s="23">
        <f t="shared" si="0"/>
        <v>40214694170</v>
      </c>
      <c r="S67" s="24">
        <f>SUM(S65:S66)</f>
        <v>52557.85</v>
      </c>
      <c r="T67" s="24">
        <f t="shared" ref="T67:X67" si="1">SUM(T65:T66)</f>
        <v>53222.62</v>
      </c>
      <c r="U67" s="24">
        <f t="shared" si="1"/>
        <v>67054.899999999994</v>
      </c>
      <c r="V67" s="24">
        <f t="shared" si="1"/>
        <v>67992.23</v>
      </c>
      <c r="W67" s="24">
        <f t="shared" si="1"/>
        <v>119612.75</v>
      </c>
      <c r="X67" s="24">
        <f t="shared" si="1"/>
        <v>121214.85</v>
      </c>
    </row>
    <row r="69" spans="13:24" x14ac:dyDescent="0.25">
      <c r="O69" s="20"/>
      <c r="P69" s="20"/>
    </row>
    <row r="2506" spans="25:26" x14ac:dyDescent="0.25">
      <c r="Y2506" s="5"/>
      <c r="Z2506" s="5"/>
    </row>
    <row r="2508" spans="25:26" x14ac:dyDescent="0.25">
      <c r="Y2508" s="5"/>
      <c r="Z2508" s="5"/>
    </row>
    <row r="2509" spans="25:26" x14ac:dyDescent="0.25">
      <c r="Y2509" s="5"/>
      <c r="Z2509" s="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8BA128-0B9E-44F2-A5E7-9E164A44F6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 Caboose Summary</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2019-12-12T00:41:17Z</dcterms:created>
  <dcterms:modified xsi:type="dcterms:W3CDTF">2019-12-13T14:32:02Z</dcterms:modified>
</cp:coreProperties>
</file>