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92E98FFC-2464-4CF6-BB7B-C712F197B3A8}" xr6:coauthVersionLast="47" xr6:coauthVersionMax="47" xr10:uidLastSave="{00000000-0000-0000-0000-000000000000}"/>
  <bookViews>
    <workbookView xWindow="-28920" yWindow="-105" windowWidth="29040" windowHeight="17520" xr2:uid="{00000000-000D-0000-FFFF-FFFF00000000}"/>
  </bookViews>
  <sheets>
    <sheet name="2022-2024 Capital Summary" sheetId="4"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1" i="4" l="1"/>
  <c r="AD161" i="4"/>
  <c r="AC19" i="4"/>
  <c r="AD19" i="4"/>
  <c r="L4" i="2"/>
  <c r="K4" i="2"/>
  <c r="J4" i="2"/>
  <c r="I4" i="2"/>
  <c r="H4" i="2"/>
  <c r="G4" i="2"/>
  <c r="F4" i="2"/>
  <c r="E4" i="2"/>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103" i="4"/>
  <c r="AC104" i="4"/>
  <c r="AC105" i="4"/>
  <c r="AC106" i="4"/>
  <c r="AC107" i="4"/>
  <c r="AC108" i="4"/>
  <c r="AC109" i="4"/>
  <c r="AC110" i="4"/>
  <c r="AC111" i="4"/>
  <c r="AC112" i="4"/>
  <c r="AC113" i="4"/>
  <c r="AC114" i="4"/>
  <c r="AC115" i="4"/>
  <c r="AC116" i="4"/>
  <c r="AC117" i="4"/>
  <c r="AC118" i="4"/>
  <c r="AC119" i="4"/>
  <c r="AC120" i="4"/>
  <c r="AC121" i="4"/>
  <c r="AC122" i="4"/>
  <c r="AC123" i="4"/>
  <c r="AC124"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2" i="4"/>
  <c r="AC5" i="4"/>
  <c r="AC6" i="4"/>
  <c r="AC7" i="4"/>
  <c r="AC8" i="4"/>
  <c r="AC9" i="4"/>
  <c r="AC10" i="4"/>
  <c r="AC11" i="4"/>
  <c r="AC12" i="4"/>
  <c r="AC13" i="4"/>
  <c r="AC14" i="4"/>
  <c r="AC15" i="4"/>
  <c r="AC80" i="4"/>
  <c r="AC81" i="4"/>
  <c r="AC82" i="4"/>
  <c r="AC83" i="4"/>
  <c r="AC84" i="4"/>
  <c r="AC85" i="4"/>
  <c r="AC86" i="4"/>
  <c r="AC87" i="4"/>
  <c r="AC88" i="4"/>
  <c r="AC89" i="4"/>
  <c r="AC90" i="4"/>
  <c r="AC91" i="4"/>
  <c r="AC92" i="4"/>
  <c r="AC93" i="4"/>
  <c r="AC94" i="4"/>
  <c r="AC95" i="4"/>
  <c r="AC96" i="4"/>
  <c r="AC97" i="4"/>
  <c r="AC98" i="4"/>
  <c r="AC99" i="4"/>
  <c r="AC100" i="4"/>
  <c r="AC101" i="4"/>
  <c r="AC102" i="4"/>
  <c r="AC16" i="4"/>
  <c r="AC17" i="4"/>
  <c r="AC18" i="4"/>
  <c r="AC125" i="4"/>
  <c r="AC126" i="4"/>
  <c r="AC127" i="4"/>
  <c r="AC128" i="4"/>
  <c r="AC129" i="4"/>
  <c r="AC130" i="4"/>
  <c r="AC131" i="4"/>
  <c r="AC132" i="4"/>
  <c r="AD5" i="4"/>
  <c r="AD6" i="4"/>
  <c r="AD12" i="4"/>
  <c r="AD7" i="4"/>
  <c r="AD13" i="4"/>
  <c r="AD8" i="4"/>
  <c r="AD14" i="4"/>
  <c r="AD9" i="4"/>
  <c r="AD15" i="4"/>
  <c r="AD10" i="4"/>
  <c r="AD11" i="4"/>
  <c r="AD16" i="4"/>
  <c r="AD17" i="4"/>
  <c r="AD18" i="4"/>
  <c r="AD22" i="4"/>
  <c r="AD20" i="4"/>
  <c r="AD21" i="4"/>
  <c r="AD26" i="4"/>
  <c r="AD23" i="4"/>
  <c r="AD24" i="4"/>
  <c r="AD25" i="4"/>
  <c r="AD27" i="4"/>
  <c r="AD28" i="4"/>
  <c r="AD29" i="4"/>
  <c r="AD30" i="4"/>
  <c r="AD31" i="4"/>
  <c r="AD34" i="4"/>
  <c r="AD32" i="4"/>
  <c r="AD33" i="4"/>
  <c r="AD35" i="4"/>
  <c r="AD38" i="4"/>
  <c r="AD36" i="4"/>
  <c r="AD37" i="4"/>
  <c r="AD39" i="4"/>
  <c r="AD40" i="4"/>
  <c r="AD41" i="4"/>
  <c r="AD42" i="4"/>
  <c r="AD43" i="4"/>
  <c r="AD45" i="4"/>
  <c r="AD44" i="4"/>
  <c r="AD46" i="4"/>
  <c r="AD47" i="4"/>
  <c r="AD50" i="4"/>
  <c r="AD48" i="4"/>
  <c r="AD49" i="4"/>
  <c r="AD51" i="4"/>
  <c r="AD52" i="4"/>
  <c r="AD53" i="4"/>
  <c r="AD54" i="4"/>
  <c r="AD55" i="4"/>
  <c r="AD56" i="4"/>
  <c r="AD57" i="4"/>
  <c r="AD58" i="4"/>
  <c r="AD59" i="4"/>
  <c r="AD60" i="4"/>
  <c r="AD61" i="4"/>
  <c r="AD62" i="4"/>
  <c r="AD63" i="4"/>
  <c r="AD64" i="4"/>
  <c r="AD65" i="4"/>
  <c r="AD66" i="4"/>
  <c r="AD67" i="4"/>
  <c r="AD69" i="4"/>
  <c r="AD68" i="4"/>
  <c r="AD71" i="4"/>
  <c r="AD70" i="4"/>
  <c r="AD72" i="4"/>
  <c r="AD73" i="4"/>
  <c r="AD77" i="4"/>
  <c r="AD74" i="4"/>
  <c r="AD78" i="4"/>
  <c r="AD75" i="4"/>
  <c r="AD76" i="4"/>
  <c r="AD79" i="4"/>
  <c r="AD80" i="4"/>
  <c r="AD81" i="4"/>
  <c r="AD82" i="4"/>
  <c r="AD83" i="4"/>
  <c r="AD84" i="4"/>
  <c r="AD92" i="4"/>
  <c r="AD85" i="4"/>
  <c r="AD86" i="4"/>
  <c r="AD87" i="4"/>
  <c r="AD88" i="4"/>
  <c r="AD89" i="4"/>
  <c r="AD93" i="4"/>
  <c r="AD90" i="4"/>
  <c r="AD91" i="4"/>
  <c r="AD94" i="4"/>
  <c r="AD95" i="4"/>
  <c r="AD96" i="4"/>
  <c r="AD98" i="4"/>
  <c r="AD97" i="4"/>
  <c r="AD102" i="4"/>
  <c r="AD99" i="4"/>
  <c r="AD100" i="4"/>
  <c r="AD101" i="4"/>
  <c r="AD103" i="4"/>
  <c r="AD104" i="4"/>
  <c r="AD106" i="4"/>
  <c r="AD105" i="4"/>
  <c r="AD107" i="4"/>
  <c r="AD108" i="4"/>
  <c r="AD109" i="4"/>
  <c r="AD112" i="4"/>
  <c r="AD110" i="4"/>
  <c r="AD111" i="4"/>
  <c r="AD113" i="4"/>
  <c r="AD115" i="4"/>
  <c r="AD114" i="4"/>
  <c r="AD116" i="4"/>
  <c r="AD117" i="4"/>
  <c r="AD118" i="4"/>
  <c r="AD119" i="4"/>
  <c r="AD120" i="4"/>
  <c r="AD121" i="4"/>
  <c r="AD122" i="4"/>
  <c r="AD123" i="4"/>
  <c r="AD124" i="4"/>
  <c r="AD128" i="4"/>
  <c r="AD125" i="4"/>
  <c r="AD126" i="4"/>
  <c r="AD127" i="4"/>
  <c r="AD129" i="4"/>
  <c r="AD131" i="4"/>
  <c r="AD130" i="4"/>
  <c r="AD132" i="4"/>
  <c r="AD152" i="4"/>
  <c r="AD133" i="4"/>
  <c r="AD134" i="4"/>
  <c r="AD135" i="4"/>
  <c r="AD136" i="4"/>
  <c r="AD153" i="4"/>
  <c r="AD144" i="4"/>
  <c r="AD137" i="4"/>
  <c r="AD154" i="4"/>
  <c r="AD138" i="4"/>
  <c r="AD155" i="4"/>
  <c r="AD139" i="4"/>
  <c r="AD145" i="4"/>
  <c r="AD140" i="4"/>
  <c r="AD141" i="4"/>
  <c r="AD146" i="4"/>
  <c r="AD142" i="4"/>
  <c r="AD147" i="4"/>
  <c r="AD143" i="4"/>
  <c r="AD156" i="4"/>
  <c r="AD148" i="4"/>
  <c r="AD157" i="4"/>
  <c r="AD158" i="4"/>
  <c r="AD159" i="4"/>
  <c r="AD160" i="4"/>
  <c r="AD149" i="4"/>
  <c r="AD150" i="4"/>
  <c r="AD151" i="4"/>
  <c r="AD162" i="4"/>
  <c r="R3" i="4"/>
  <c r="S3" i="4"/>
  <c r="T3" i="4"/>
  <c r="U3" i="4"/>
  <c r="V3" i="4"/>
  <c r="W3" i="4"/>
  <c r="X3" i="4"/>
  <c r="Y3" i="4"/>
  <c r="Z3" i="4"/>
  <c r="AA3" i="4"/>
  <c r="AB3" i="4"/>
  <c r="Q3" i="4"/>
</calcChain>
</file>

<file path=xl/sharedStrings.xml><?xml version="1.0" encoding="utf-8"?>
<sst xmlns="http://schemas.openxmlformats.org/spreadsheetml/2006/main" count="2250" uniqueCount="646">
  <si>
    <t>Secretarial Area</t>
  </si>
  <si>
    <t>Sec Area Sort</t>
  </si>
  <si>
    <t>Agency</t>
  </si>
  <si>
    <t>Agency Code</t>
  </si>
  <si>
    <t>Budget Round</t>
  </si>
  <si>
    <t>Session</t>
  </si>
  <si>
    <t>Session Sort</t>
  </si>
  <si>
    <t>Type</t>
  </si>
  <si>
    <t>Title</t>
  </si>
  <si>
    <t>Description</t>
  </si>
  <si>
    <t>Initial Bill</t>
  </si>
  <si>
    <t>General Assembly Amendment</t>
  </si>
  <si>
    <t>Amended Bill</t>
  </si>
  <si>
    <t>Introduced Amendment</t>
  </si>
  <si>
    <t>Administration</t>
  </si>
  <si>
    <t>194: Department of General Services</t>
  </si>
  <si>
    <t>Department of General Services</t>
  </si>
  <si>
    <t>Agriculture and Forestry</t>
  </si>
  <si>
    <t>411: Department of Forestry</t>
  </si>
  <si>
    <t>Department of Forestry</t>
  </si>
  <si>
    <t>Education</t>
  </si>
  <si>
    <t>204: The College of William and Mary in Virginia</t>
  </si>
  <si>
    <t>The College of William and Mary in Virginia</t>
  </si>
  <si>
    <t>247: George Mason University</t>
  </si>
  <si>
    <t>George Mason University</t>
  </si>
  <si>
    <t>216: James Madison University</t>
  </si>
  <si>
    <t>James Madison University</t>
  </si>
  <si>
    <t>214: Longwood University</t>
  </si>
  <si>
    <t>Longwood University</t>
  </si>
  <si>
    <t>221: Old Dominion University</t>
  </si>
  <si>
    <t>Old Dominion University</t>
  </si>
  <si>
    <t>217: Radford University</t>
  </si>
  <si>
    <t>Radford University</t>
  </si>
  <si>
    <t>215: University of Mary Washington</t>
  </si>
  <si>
    <t>University of Mary Washington</t>
  </si>
  <si>
    <t>260: Virginia Community College System</t>
  </si>
  <si>
    <t>Virginia Community College System</t>
  </si>
  <si>
    <t>211: Virginia Military Institute</t>
  </si>
  <si>
    <t>Virginia Military Institute</t>
  </si>
  <si>
    <t>208: Virginia Polytechnic Institute and State University</t>
  </si>
  <si>
    <t>Virginia Polytechnic Institute and State University</t>
  </si>
  <si>
    <t>229: Virginia Cooperative Extension and Agricultural Experiment Station</t>
  </si>
  <si>
    <t>Virginia Cooperative Extension and Agricultural Experiment Station</t>
  </si>
  <si>
    <t>212: Virginia State University</t>
  </si>
  <si>
    <t>Virginia State University</t>
  </si>
  <si>
    <t>146: The Science Museum of Virginia</t>
  </si>
  <si>
    <t>The Science Museum of Virginia</t>
  </si>
  <si>
    <t>238: Virginia Museum of Fine Arts</t>
  </si>
  <si>
    <t>Virginia Museum of Fine Arts</t>
  </si>
  <si>
    <t>Health and Human Resources</t>
  </si>
  <si>
    <t>720: Department of Behavioral Health and Developmental Services</t>
  </si>
  <si>
    <t>Department of Behavioral Health and Developmental Services</t>
  </si>
  <si>
    <t>199: Department of Conservation and Recreation</t>
  </si>
  <si>
    <t>Department of Conservation and Recreation</t>
  </si>
  <si>
    <t>403: Department of Wildlife Resources</t>
  </si>
  <si>
    <t>Department of Wildlife Resources</t>
  </si>
  <si>
    <t>Public Safety and Homeland Security</t>
  </si>
  <si>
    <t>799: Department of Corrections</t>
  </si>
  <si>
    <t>Department of Corrections</t>
  </si>
  <si>
    <t>156: Department of State Police</t>
  </si>
  <si>
    <t>Department of State Police</t>
  </si>
  <si>
    <t>Transportation</t>
  </si>
  <si>
    <t>154: Department of Motor Vehicles</t>
  </si>
  <si>
    <t>Department of Motor Vehicles</t>
  </si>
  <si>
    <t>501: Department of Transportation</t>
  </si>
  <si>
    <t>Department of Transportation</t>
  </si>
  <si>
    <t>407: Virginia Port Authority</t>
  </si>
  <si>
    <t>Virginia Port Authority</t>
  </si>
  <si>
    <t>Veterans and Defense Affairs</t>
  </si>
  <si>
    <t>912: Department of Veterans Services</t>
  </si>
  <si>
    <t>Department of Veterans Services</t>
  </si>
  <si>
    <t>123: Department of Military Affairs</t>
  </si>
  <si>
    <t>Department of Military Affairs</t>
  </si>
  <si>
    <t>Central Appropriations</t>
  </si>
  <si>
    <t>Independent Agencies</t>
  </si>
  <si>
    <t>Session / Chapter</t>
  </si>
  <si>
    <t>See Filter Instructions Below</t>
  </si>
  <si>
    <t>Total, Filtered Records:</t>
  </si>
  <si>
    <t>New Supreme Court Building and Parking Garage at 900 E. Main Street</t>
  </si>
  <si>
    <t>Blanket Property Acquisition</t>
  </si>
  <si>
    <t>Revenue Generating Facilities</t>
  </si>
  <si>
    <t>Soil and Water District Dam Rehabilitation</t>
  </si>
  <si>
    <t>State Park Shoreline Erosion Projects</t>
  </si>
  <si>
    <t>Improve Wildlife Management Areas</t>
  </si>
  <si>
    <t>Maintenance Reserve</t>
  </si>
  <si>
    <t>Upgrade Statewide Agencies Radio System (STARS) network</t>
  </si>
  <si>
    <t>Improvements: Acquire, Design, Construct and Renovate Agency Facilities</t>
  </si>
  <si>
    <t>Provides nongeneral fund appropriation for maintenance reserve projects to the Department of Transportation's buildings and grounds.</t>
  </si>
  <si>
    <t>Expand Empty Yard</t>
  </si>
  <si>
    <t>949: Central Capital Outlay</t>
  </si>
  <si>
    <t>Central Capital Outlay</t>
  </si>
  <si>
    <t>2020 VCBA Capital Construction Pool</t>
  </si>
  <si>
    <t>2020 VPBA Capital Construction Pool</t>
  </si>
  <si>
    <t>Central Maintenance Reserve</t>
  </si>
  <si>
    <t>Provides funding to be distributed to agencies and institutions of higher education to address critical maintenance needs in state-owned facilities. This funding can be used to address major repairs or replacements that are intended to extend the useful life of the physical plant, property, and equipment.</t>
  </si>
  <si>
    <t>Central Reserve for Capital Equipment Funding</t>
  </si>
  <si>
    <t>Detail Planning for Capital Projects</t>
  </si>
  <si>
    <t>Local Water Quality and Supply Projects</t>
  </si>
  <si>
    <t>Supplement Previously Authorized Capital Project Construction Pools</t>
  </si>
  <si>
    <t>Workforce Development Projects</t>
  </si>
  <si>
    <t>Enhanced Nutrient Removal Certainty Program</t>
  </si>
  <si>
    <t>Capital Outlay Budget Summary</t>
  </si>
  <si>
    <t>Improve Cadet Safety and Security</t>
  </si>
  <si>
    <t>Agency Name</t>
  </si>
  <si>
    <t>Biennium</t>
  </si>
  <si>
    <t>Project Code</t>
  </si>
  <si>
    <t>Project Title</t>
  </si>
  <si>
    <t>194</t>
  </si>
  <si>
    <t>2022-2024</t>
  </si>
  <si>
    <t>Transfer remaining project funds to maintenance reserve</t>
  </si>
  <si>
    <t>Authorizes the transfer of any remaining project funds from the "Perform waterproofing repairs for Capitol Visitor's Center" project at its conclusion to the Department of General Services' maintenance reserve project. The agency utilized maintenance reserve funds to begin the project and this authorization will allow for the reimbursement of the maintenance reserve project.</t>
  </si>
  <si>
    <t/>
  </si>
  <si>
    <t>Amends the scope of the New Supreme Court Building and Parking Garage at 900 E. Main Street project to include space to accommodate the expanded Virginia Court of Appeals. The scope may also include the potential renovation of a portion of the Pocahontas Building.</t>
  </si>
  <si>
    <t>18537</t>
  </si>
  <si>
    <t>Commonwealth Courts Building</t>
  </si>
  <si>
    <t>2023 Special Session I Amendments: Capital - DGS - Demolition of Former VEC Building</t>
  </si>
  <si>
    <t>This amendment authorizes a scope change for site stabilization and/or greening of the property after the demolition of the existing building, including asbestos and lead abatement at 7th Street and Main Street.</t>
  </si>
  <si>
    <t>18528</t>
  </si>
  <si>
    <t>Construct new state office building and parking deck</t>
  </si>
  <si>
    <t>Construct New State Office Building and Parking Deck</t>
  </si>
  <si>
    <t>Provides additional planning funding for the construction of a new state office building and parking deck, as well as funding for the demolition of the existing structure.</t>
  </si>
  <si>
    <t>Improve and Convey Property in Clarke County</t>
  </si>
  <si>
    <t>18686</t>
  </si>
  <si>
    <t>Replace Fire Alarms at DBHDS Facilities</t>
  </si>
  <si>
    <t>18649</t>
  </si>
  <si>
    <t>2023 Special Session I Amendments: Capital - DGS - Construct Commonwealth Courts Building</t>
  </si>
  <si>
    <t>This amendment provides $8.0 million general fund in the second year for working drawings, demolition, and site preparation work for the new Commonwealth Courts Building.</t>
  </si>
  <si>
    <t>DGS: Commonwealth Courts Building</t>
  </si>
  <si>
    <t>This amendment provides $22,500,000 in the first year from the general fund for an existing project to renovate the Pocahontas Building as the future site for the Virginia Supreme Court and Virginia Court of Appeals. Of the funding provided, $4,000,000 is to address the amended planning scope related to the recent expansion of the Virginia Court of Appeals and $18,500,000 is to assist Virginia Commonwealth University with the relocation of its data center from the Pocahontas Building to another location on university property. This amendment also renames the project to better reflect that the future facility will house both the Virginia Supreme Court and Virginia Court of Appeals.</t>
  </si>
  <si>
    <t>2023 Special Session I Amendments: Capital - DGS - Fort Monroe Rehabilitation Historic Buildings</t>
  </si>
  <si>
    <t>This amendment provides $7.0 million from the general fund the second year to support rehabilitation of five historic residential buildings to preserve existing historic elements,
including replacement of failing roof materials, repointing of historic masonry, replacement of deteriorated asbestos siding, installation of HVAC, and repairs to existing historic plaster walls and ceilings. The project will bring eight residential units into leasable condition to generate additional revenue.</t>
  </si>
  <si>
    <t>18693</t>
  </si>
  <si>
    <t>Rehabilitate Historic Buildings</t>
  </si>
  <si>
    <t>DGS - Replace Windows at DBHDS Facilities</t>
  </si>
  <si>
    <t>This amendment appropriates funding in the first year for the Department of General Services to manage an umbrella project to replace windows at facilities owned by the Department of Behavioral Health and Developmental Services (DBHDS). A companion amendment removes the funding for this umbrella project from DBHDS.</t>
  </si>
  <si>
    <t>18647</t>
  </si>
  <si>
    <t>Replace Windows at DBHDS State Facilities</t>
  </si>
  <si>
    <t>2023 Special Session I Amendments: Capital - DGS - Improve and Convey Property in Clarke County</t>
  </si>
  <si>
    <t>This amendment provides $6.0 million from the general fund the second year for the improvement and conveyance of state property to Clarke County.</t>
  </si>
  <si>
    <t>DGS - Replace Access Control and Security Systems at DBHDS Facilities</t>
  </si>
  <si>
    <t>This amendment appropriates funding in the first year for the Department of General Services to manage an umbrella project to replace access control and security systems at facilities owned by the Department of Behavioral Health and Developmental Services (DBHDS). A companion amendment removes the funding for this umbrella project from DBHDS.</t>
  </si>
  <si>
    <t>18648</t>
  </si>
  <si>
    <t>Replace Access Control and Security Systems at DBHDS State Facilities</t>
  </si>
  <si>
    <t>DGS - Replace Fire Alarms at DBHDS Facilities</t>
  </si>
  <si>
    <t>This amendment appropriates funding in the first year for the Department of General Services to manage an umbrella project to replace fire alarms at facilities owned by the Department of Behavioral Health and Developmental Services (DBHDS). A companion amendment removes the funding for this umbrella project from DBHDS.</t>
  </si>
  <si>
    <t>411</t>
  </si>
  <si>
    <t>Acquire Charlotte State Forest Border Tract</t>
  </si>
  <si>
    <t>Authorizes the purchase of land to expand the Charlotte State Forest with existing nongeneral funds.</t>
  </si>
  <si>
    <t>18588</t>
  </si>
  <si>
    <t>Acquire John H. Daniel Trust Tract</t>
  </si>
  <si>
    <t>Authorizes the purchase of land, the John H. Daniel Trust Tract, to expand the Charlotte State Forest with existing nongeneral funds.</t>
  </si>
  <si>
    <t>18589</t>
  </si>
  <si>
    <t>DOF - Acquire Conway Robinson State Forest Border Tract</t>
  </si>
  <si>
    <t>This amendment provides funds for the acquisition of a border tract for Conway-Robinson State Forest that is west of Pageland Lane and between Manassas Battlefield National Park and Conway-Robinson State Forest and any improvements within the State Forest. These funds are contingent upon a matching land transfer from Prince William County or private land donations.</t>
  </si>
  <si>
    <t>18650</t>
  </si>
  <si>
    <t>Acquire Conway Robinson State Forest Border Tract</t>
  </si>
  <si>
    <t>204</t>
  </si>
  <si>
    <t>2023 Special Session I Amendments: Capital - CWM - Improve Auxiliary Facilities</t>
  </si>
  <si>
    <t>This amendment provides nongeneral fund appropriation in the second year for the College of William and Mary to address deferred maintenance at its auxiliary facilities.</t>
  </si>
  <si>
    <t>18219</t>
  </si>
  <si>
    <t>Improve Auxiliary Facilities</t>
  </si>
  <si>
    <t>Construct: Utility Improvements</t>
  </si>
  <si>
    <t>Provides nongeneral fund authority to address utility improvements and/or renovation, particularly targeted toward auxiliary facilities.</t>
  </si>
  <si>
    <t>18590</t>
  </si>
  <si>
    <t>Construct Utility Improvements</t>
  </si>
  <si>
    <t>Improve Accessibility Infrastructure Phase II</t>
  </si>
  <si>
    <t>Provides funding to address access needs among an increasingly diverse faculty, staff, student, and campus community population.</t>
  </si>
  <si>
    <t>18591</t>
  </si>
  <si>
    <t>Improve Accessibility Infrastructure</t>
  </si>
  <si>
    <t>247</t>
  </si>
  <si>
    <t>GMU - Defer Planning Interdisciplinary Science and Engineering Building</t>
  </si>
  <si>
    <t>This amendment defers planning for the proposed Interdisciplinary Science and Engineering Building at George Mason University.</t>
  </si>
  <si>
    <t>18592</t>
  </si>
  <si>
    <t>Construct Interdisciplinary Science &amp; Engineering Building 1</t>
  </si>
  <si>
    <t>Provides nongeneral fund appropriation and authorization for detailed planning of an interdisciplinary science and engineering building on the Fairfax campus.</t>
  </si>
  <si>
    <t>Construct Student Innovation Factory Building</t>
  </si>
  <si>
    <t>Provides nongeneral fund appopriation and authorization for detailed planning of a student innovation building on the Fairfax campus.  The building is anticipated to be a single story, high-bay, flexible, open warehouse space and will provide a dedicated space for a range of student projects.</t>
  </si>
  <si>
    <t>18594</t>
  </si>
  <si>
    <t>Improve Telecommunications Infrastructure Phase 3</t>
  </si>
  <si>
    <t>Provides funding to support the culmination of a multi-phased upgrade to the telecommunications infrastructure across the University&amp;rsquo;s 119 buildings on all campuses.</t>
  </si>
  <si>
    <t>18593</t>
  </si>
  <si>
    <t>GMU - Defer Planning Student Innovation Factory Building</t>
  </si>
  <si>
    <t>This amendment defers planning for the proposed Student Innovation Factory Building at George Mason University.</t>
  </si>
  <si>
    <t>216</t>
  </si>
  <si>
    <t>Enables the university to use nongeneral funds to take advantage of certain adjacent or neighboring properties as they become available.</t>
  </si>
  <si>
    <t>17821</t>
  </si>
  <si>
    <t>East Campus Infrastructure Phase 2</t>
  </si>
  <si>
    <t>Provides funding to demolish the existing waste-to-energy plant, construct a new boiler plant building, and upgrade electrical systems.</t>
  </si>
  <si>
    <t>18595</t>
  </si>
  <si>
    <t>Improve East Campus Infrastructure Phase 2</t>
  </si>
  <si>
    <t>Construct Village Student Housing Phase 1</t>
  </si>
  <si>
    <t>Demolishes two existing buildings and replaces them with a new building with 400 - 500 beds in semi-suite style rooms.</t>
  </si>
  <si>
    <t>18596</t>
  </si>
  <si>
    <t>214</t>
  </si>
  <si>
    <t>2023 Special Session I Amendments: Capital - LU- Replace Chillers</t>
  </si>
  <si>
    <t>This amendment provides $5.0 million general fund the second year for Longwood University to replace air conditioning chillers in four large campus buildings – the Longwood Center for the Visual Arts (LCVA), Eason Hall, Lankford Hall, and CSTAC Hall.</t>
  </si>
  <si>
    <t>18695</t>
  </si>
  <si>
    <t>Replace Chillers in Four Campus Buildings</t>
  </si>
  <si>
    <t>213: Norfolk State University</t>
  </si>
  <si>
    <t>213</t>
  </si>
  <si>
    <t>Norfolk State University</t>
  </si>
  <si>
    <t>NSU - Defer Construct Residential Housing</t>
  </si>
  <si>
    <t>This amendment defers construction of a residential housing facility at Norfolk State University.</t>
  </si>
  <si>
    <t>18597</t>
  </si>
  <si>
    <t>Construct Residential Housing Phase 2</t>
  </si>
  <si>
    <t>Construct New Dining Facility</t>
  </si>
  <si>
    <t>Provides funding to construct a new student dining facility at NSU.</t>
  </si>
  <si>
    <t>18643</t>
  </si>
  <si>
    <t>Provides funding to construct a new residential housing facility at NSU.</t>
  </si>
  <si>
    <t>NSU - Defer Construct New Dining Facility Funding</t>
  </si>
  <si>
    <t>This amendment defers the construction of a new dining facility at Norfolk State University.</t>
  </si>
  <si>
    <t>221</t>
  </si>
  <si>
    <t>2023 Special Session I Amendments: Capital - ODU -  Renovate Baseball Stadium</t>
  </si>
  <si>
    <t>This amendment provides nongeneral fund appropriation in the second year for Old Dominion University to make improvements to its baseball stadium. Such renovations will be paid for using higher education operating funds and university bond proceeds.</t>
  </si>
  <si>
    <t>17549</t>
  </si>
  <si>
    <t>Renovate baseball stadium</t>
  </si>
  <si>
    <t>18670</t>
  </si>
  <si>
    <t>Address Deferred Maintenance</t>
  </si>
  <si>
    <t>Repair Rollins Hall</t>
  </si>
  <si>
    <t>Provides additional one-time funding to address significant maintenance reserve issues in Rollins Hall, which will enable functional use of the building.</t>
  </si>
  <si>
    <t>18599</t>
  </si>
  <si>
    <t>ODU - Public Safety Building Renovation</t>
  </si>
  <si>
    <t>This amendment provides $4.5 million nongeneral fund appropriation for Old Dominion University to renovate an underutilized building to serve as the new public safety headquarters. This renovation will facilitate a needed relocation of its police personnel into adequate operational space.</t>
  </si>
  <si>
    <t>18651</t>
  </si>
  <si>
    <t>Renovate Public Safety Building</t>
  </si>
  <si>
    <t>2023 Special Session I Amendments: Capital - ODU - Address Deferred Maintenance</t>
  </si>
  <si>
    <t>This amendment establishes a nongeneral project in the second year for Old Dominion University to address various deferred maintenance needs as supported by the institution's higher education operating funds.</t>
  </si>
  <si>
    <t>217</t>
  </si>
  <si>
    <t>Install Combined Heating and Power Cogeneration Facility</t>
  </si>
  <si>
    <t>Installs two 3.3 MW natural gas fired reciprocating engines, resulting in significantly reducing the university's current electrical expenses by as much as $2 million annually, while reducing its carbon footprint.</t>
  </si>
  <si>
    <t>18598</t>
  </si>
  <si>
    <t>Improve Campus Utilities Infrastructure</t>
  </si>
  <si>
    <t>Funds improvements in campus utility infrastructure, including upgrades and enhancements to all basic utilities and overall building safety and security.</t>
  </si>
  <si>
    <t>18600</t>
  </si>
  <si>
    <t>215</t>
  </si>
  <si>
    <t>Improve accessibility campus-wide</t>
  </si>
  <si>
    <t>Provides funding for improvements to accessibility across campus, including exterior access improvements to existing buildings, interior accessibility/universal design improvements to existing buildings and full site accessibility/universal design improvements.</t>
  </si>
  <si>
    <t>18601</t>
  </si>
  <si>
    <t>2023 Special Session I Amendments: Capital - UMW - Acquire Multi-Use Building Adjacent to Campus</t>
  </si>
  <si>
    <t>This amendment provides $15.0 million for the acquisition and space build-out of a multi-use building adjacent to University of Mary Washington.</t>
  </si>
  <si>
    <t>18694</t>
  </si>
  <si>
    <t>Acquire and Renovate Multi-Use Building</t>
  </si>
  <si>
    <t>207: University of Virginia</t>
  </si>
  <si>
    <t>207</t>
  </si>
  <si>
    <t>University of Virginia</t>
  </si>
  <si>
    <t>UVA - Defer Planning Center for the Arts</t>
  </si>
  <si>
    <t>This amendment defers planning for the proposed Center for the Arts at the University of Virginia.</t>
  </si>
  <si>
    <t>18602</t>
  </si>
  <si>
    <t>Construct Center for the Arts</t>
  </si>
  <si>
    <t>Provides appropriation for detailed planning for the Center for the Arts, which will combine elements needed to support a program of commercial concerts and road shows aimed at a regional audience with elements needed to support student shows, Music Department programs and performances, and creative arts.</t>
  </si>
  <si>
    <t>260</t>
  </si>
  <si>
    <t>2023 Special Session I Amendments: Capital - VCCS - ADA Accessibility Tidewater Community College</t>
  </si>
  <si>
    <t>This amendment provides $4.0 million general fund and $4.0 million nongeneral fund the second year for corrective actions to address identified accessibility deficiencies at multiple locations at Tidewater Community College.</t>
  </si>
  <si>
    <t>18679</t>
  </si>
  <si>
    <t>Upgrade ADA Accessibility, Tidewater Community College</t>
  </si>
  <si>
    <t>211</t>
  </si>
  <si>
    <t>Acquire property adjacent to the New Market Battlefield State Historical Park</t>
  </si>
  <si>
    <t>Authorizes the acquisition of approximately 21 acres of property adjacent to the New Market Battlefield State Historical Park through donation.</t>
  </si>
  <si>
    <t>VMI - Center for Leadership and Ethics Facility, Phase II</t>
  </si>
  <si>
    <t>This amendment clarifies language relating to the Virginia Military Institute's capital project to Construct a Center for Leadership and Ethics Facility, Phase II.</t>
  </si>
  <si>
    <t>18542</t>
  </si>
  <si>
    <t>Construct Center for Leadership and Ethics Facility, Phase II</t>
  </si>
  <si>
    <t>Construct Center for Leadership and Ethics Facility, Phase II, and Parking Structure</t>
  </si>
  <si>
    <t>Changes the title and scope of the project to include the parking structure and appropriates non general funds for detailed planning for the parking structure.</t>
  </si>
  <si>
    <t>Replace Windows in Old and New Barracks</t>
  </si>
  <si>
    <t>Provides funding to replace existing exterior two-story windows and window frames in New and Old Barracks.</t>
  </si>
  <si>
    <t>18604</t>
  </si>
  <si>
    <t>VMI - Planning Construct Moody Hall</t>
  </si>
  <si>
    <t>This amendment provides $2.1 million from the general fund the first year for detailed planning for the construction of Moody Hall at the Virginia Military Institute.</t>
  </si>
  <si>
    <t>18603</t>
  </si>
  <si>
    <t>VMI - Replace Windows in Barracks</t>
  </si>
  <si>
    <t>This amendment defers funding proposed in the first year for an improvement project at the Virginia Military Institute to replace facility windows. This amendment authorizes $1.0 million nongeneral funds for the agency to develop a timeline and plan for the improvement project.</t>
  </si>
  <si>
    <t>208</t>
  </si>
  <si>
    <t>Supplement funding for Life, Health, Safety, Accessibility and Code Compliance</t>
  </si>
  <si>
    <t>Provides supplemental funding to complete the university&amp;rsquo;s health, safety, and accessibility initiative for the campus that was previously authorized for construction.</t>
  </si>
  <si>
    <t>18478</t>
  </si>
  <si>
    <t>Address Life, Health, Safety, Accessibility and Code Compliance</t>
  </si>
  <si>
    <t>Construct Hitt Hall</t>
  </si>
  <si>
    <t>Provides 9(c) bonds and 9(d) revenue bonds appropriation to allow Virginia Tech to construct additional dining and instructional space for its students.</t>
  </si>
  <si>
    <t>18605</t>
  </si>
  <si>
    <t>Expand Virginia Tech-Carilion School of Medicine and Fralin Biomedical Research Institute</t>
  </si>
  <si>
    <t>Provides nongeneral fund spending authority for Virginia Tech to conduct detailed planning for a capital project to provide additional and enhanced space to accommodate the high demand for enrollment of its medical school program and to expand its capacity for leading edge research.</t>
  </si>
  <si>
    <t>18606</t>
  </si>
  <si>
    <t>Expand Virginia Tech-Carilion School of Medicine and Fralin Biomedical Research Institute - OMITTED</t>
  </si>
  <si>
    <t>VT - Defer Planning VT School of Medicine and Biomedical Research Institute</t>
  </si>
  <si>
    <t>This amendment defers planning for a proposed expansion of the Virginia Tech-Carilion School of Medicine and Fralin Biomedical Research Institute.</t>
  </si>
  <si>
    <t>18682</t>
  </si>
  <si>
    <t>Improve Building Envelopes</t>
  </si>
  <si>
    <t>18669</t>
  </si>
  <si>
    <t>2023 Special Session I Amendments: Capital - VT - Improve Building Envelopes</t>
  </si>
  <si>
    <t>This amendment provides nongeneral fund appropriation in the second year for Virginia Tech to address deferred maintenance to building envelopes. Such renovations will be paid for using higher education operating funds and university bond proceeds.</t>
  </si>
  <si>
    <t>2023 Special Session I Amendments: Capital - VT - Expand VT-Carilion School of Med. &amp; Fralin Biomed. Research Inst.</t>
  </si>
  <si>
    <t>This amendment provides nongeneral fund appropriation in the second year to support planning for a project to expand the Virginia-Tech Carilion School of Medicine and Fralin
Biomedical Research Institute.</t>
  </si>
  <si>
    <t>229</t>
  </si>
  <si>
    <t>VT-Ext. - Relocation of the Hampton Roads Agricultural Research and Extension Center</t>
  </si>
  <si>
    <t>This amendment provides $500,000 the first year from the general fund to initiate the process to relocate the Hampton Roads Agricultural Research and Extension Center.</t>
  </si>
  <si>
    <t>18652</t>
  </si>
  <si>
    <t>Relocate Hampton Roads Agricultural Research and Extension Center</t>
  </si>
  <si>
    <t>212</t>
  </si>
  <si>
    <t>Improve Campuswide Drainage</t>
  </si>
  <si>
    <t>Provides funding to repair erosion damage, provide outfall stabilization, convert select open water stormwater management facilities to usable land, and address inadequacies in storm sewer infrastructure in the historic district of campus.</t>
  </si>
  <si>
    <t>18607</t>
  </si>
  <si>
    <t>Improve Access and Accessibility</t>
  </si>
  <si>
    <t>Provides funding for accessibility improvements campus wide including pathway improvements, ramps, elevator replacement and installation, and other actions to achieve ADA compliance.</t>
  </si>
  <si>
    <t>18609</t>
  </si>
  <si>
    <t>Reroof Academic and Administrative Buildings Campuswide</t>
  </si>
  <si>
    <t>Provides funding for the replacement of roof systems and correction of envelope deficiencies at 25 existing educational and general buildings to prevent water intrusion.</t>
  </si>
  <si>
    <t>18608</t>
  </si>
  <si>
    <t>417: Gunston Hall</t>
  </si>
  <si>
    <t>417</t>
  </si>
  <si>
    <t>Gunston Hall</t>
  </si>
  <si>
    <t>Design and Expand Virginia History Exhibits</t>
  </si>
  <si>
    <t>Provides funding for exhibit design, expansions and furnishings for the expansion of Gunston Hall's Virginia History exhibits.</t>
  </si>
  <si>
    <t>18610</t>
  </si>
  <si>
    <t>425: Jamestown-Yorktown Foundation</t>
  </si>
  <si>
    <t>425</t>
  </si>
  <si>
    <t>Jamestown-Yorktown Foundation</t>
  </si>
  <si>
    <t>Upgrade Security System</t>
  </si>
  <si>
    <t>Supports improvements to multiple life safety infrastructure elements across the museum&amp;rsquo;s facilities.</t>
  </si>
  <si>
    <t>18611</t>
  </si>
  <si>
    <t>Renovate Special Exhibition Gallery</t>
  </si>
  <si>
    <t>Supports the renovation of the special exhibition gallery at the Jamestown Settlement to create a flexible, modular space that can better accommodate a wide variety of special exhibitions, as well as providing mechanical upgrades to safeguard artifacts.</t>
  </si>
  <si>
    <t>18612</t>
  </si>
  <si>
    <t>Restore Jamestown Settlement Shoreline</t>
  </si>
  <si>
    <t>Provides funding to restore and protect an eroded shoreline and repair a storm-damaged berm and jetty surrounding the basin that houses the official fleet of the Commonwealth of Virginia.</t>
  </si>
  <si>
    <t>18613</t>
  </si>
  <si>
    <t>146</t>
  </si>
  <si>
    <t>2023 Special Session I Amendments: Capital - SMV - Demolish Workers' Compensation Building</t>
  </si>
  <si>
    <t>This amendment provides $2.5 million general fund the second year to fund the demolition of the former Workers' Compensation Building.</t>
  </si>
  <si>
    <t>18696</t>
  </si>
  <si>
    <t>Demolish Workers Compensation Building</t>
  </si>
  <si>
    <t>942: Virginia Museum of Natural History</t>
  </si>
  <si>
    <t>942</t>
  </si>
  <si>
    <t>Virginia Museum of Natural History</t>
  </si>
  <si>
    <t>VMNH - Defer Improvements for New Exhibits</t>
  </si>
  <si>
    <t>This amendment defers improvements for proposed exhibits at the Virginia Museum of Natural History.</t>
  </si>
  <si>
    <t>18617</t>
  </si>
  <si>
    <t>Design and Furnish Exhibits for Early Childhood Learning Center</t>
  </si>
  <si>
    <t>Provides funding for exhibit design and furnishings at the Early Childhood Learning Center to enhance STEM opportunities for early childhood and elementary learners.</t>
  </si>
  <si>
    <t>238</t>
  </si>
  <si>
    <t>2023 Special Session I Amendments: Capital - VMFA Bond Transfers</t>
  </si>
  <si>
    <t>This language amendment authorizes the Department of Planning and Budget to transfer available bond appropriation between existing projects at the Virginia Museum of Fine Arts.</t>
  </si>
  <si>
    <t>Replace the Security Camera System</t>
  </si>
  <si>
    <t>Supports procurement of state-of-the-art surveillance cameras that will serve as one of the primary components of safeguarding the art and grounds.</t>
  </si>
  <si>
    <t>18614</t>
  </si>
  <si>
    <t>935: Roanoke Higher Education Authority</t>
  </si>
  <si>
    <t>935</t>
  </si>
  <si>
    <t>Roanoke Higher Education Authority</t>
  </si>
  <si>
    <t>Replace obsolete/failing HVAC fan coils</t>
  </si>
  <si>
    <t>Provides funding to replace all of the obsolete and failing fan coils in the facility's main building.</t>
  </si>
  <si>
    <t>18615</t>
  </si>
  <si>
    <t>Replace network switches</t>
  </si>
  <si>
    <t>Provides funding to replace fifty distribution switches on the agency's network to ensure improved equipment compatibility in the network, ease network monitoring and management, and create advanced network security.</t>
  </si>
  <si>
    <t>18616</t>
  </si>
  <si>
    <t>720</t>
  </si>
  <si>
    <t>DBHDS - Transfer Access Control and Security Project to DGS</t>
  </si>
  <si>
    <t>This amendment transfers funding proposed in the first year for a project to replace access control and security systems at Department of Behavioral Health and Developmental Services state facilities to the Department of General Services. A companion amendment under the Department of General Services appropriates the funding for this project.</t>
  </si>
  <si>
    <t>18634</t>
  </si>
  <si>
    <t>AVAILABLE</t>
  </si>
  <si>
    <t>Replace access control and security systems at state facilities</t>
  </si>
  <si>
    <t>Provides funds to replace and upgrade security and access systems at Piedmont Geriatric Hospital, Southwestern Virginia Mental Health Institute, and Catawba Hospital.</t>
  </si>
  <si>
    <t>DBHDS - Transfer Window Replacement Project to DGS</t>
  </si>
  <si>
    <t>This amendment transfers funding proposed in the first year for a window replacement umbrella project at the Department of Behavioral Health and Developmental Services state facilities to the Department of General Services. A companion amendment under the Department of General Services appropriates the funding for this project.</t>
  </si>
  <si>
    <t>18635</t>
  </si>
  <si>
    <t>Replace windows at state facilities</t>
  </si>
  <si>
    <t>Funds the installation of new security windows in patient areas at state facilities to prevent elopement and provide greater patient safety.</t>
  </si>
  <si>
    <t>Replace fire alarm systems at state facilities</t>
  </si>
  <si>
    <t>Funds the installation of new fire alarm systems, including annunciator panels and all devices, to improve safety at state facilities.</t>
  </si>
  <si>
    <t>18636</t>
  </si>
  <si>
    <t>DBHDS - Transfer Fire Alarm Replacement Project to DGS</t>
  </si>
  <si>
    <t>This amendment transfers funding proposed in the first year for a fire alarm umbrella project at the Department of Behavioral Health and Developmental Services state facilities to the Department of General Services. A companion amendment under the Department of General Services appropriates the funding for this project.</t>
  </si>
  <si>
    <t>Natural and Historic Resources</t>
  </si>
  <si>
    <t>199</t>
  </si>
  <si>
    <t>Address critical improvements at Machicomoco State Park</t>
  </si>
  <si>
    <t>Provides funding for critical improvements needed at Machicomoco State Park.</t>
  </si>
  <si>
    <t>18621</t>
  </si>
  <si>
    <t>Amending C-40 State Park Acquisitions</t>
  </si>
  <si>
    <t>Updates the list of state parks that the agency is authorized to acquire, primarily in-holding and contiguous properties to protect the continuity of various state parks</t>
  </si>
  <si>
    <t>Construct new facilities at an inland location at Westmoreland State Park</t>
  </si>
  <si>
    <t>Provides funding to construct new facilities at Westmoreland State Park.</t>
  </si>
  <si>
    <t>18623</t>
  </si>
  <si>
    <t>Amending C-41 Natural Heritage Acquisitions</t>
  </si>
  <si>
    <t>Updates the list of natural area preserves that the agency is authorized to acquire, primarily in-holding and contiguous properties to protect the natural areas</t>
  </si>
  <si>
    <t>Provides funding to support the rehabilitation of Soil and Water District dams.</t>
  </si>
  <si>
    <t>18489</t>
  </si>
  <si>
    <t>DCR - Amend Park Acquisition Language</t>
  </si>
  <si>
    <t>This amendment makes technical changes to the authority of the Department of Conservation and Recreation related to state park land acquisitions.</t>
  </si>
  <si>
    <t>18236</t>
  </si>
  <si>
    <t>Acquisition of land for State Parks</t>
  </si>
  <si>
    <t>Provides appropriation to support the development of revenue generating facilities including, but not limited to, campgrounds, retail centers, parking facilities, picnic shelters and playgrounds</t>
  </si>
  <si>
    <t>18491</t>
  </si>
  <si>
    <t>Make Critical Infrastructure Repairs and Residences at Various State Parks</t>
  </si>
  <si>
    <t>Provides funding for infrastructure repairs, as well as construction of residences, across Virginia State Parks.</t>
  </si>
  <si>
    <t>18366</t>
  </si>
  <si>
    <t>Improve Belle Isle State Park</t>
  </si>
  <si>
    <t>Provides support to improve and repair Belle Isle State Park.</t>
  </si>
  <si>
    <t>18429</t>
  </si>
  <si>
    <t>Provides funding to conduct shoreline erosion projects across Virginia State Parks.</t>
  </si>
  <si>
    <t>18484</t>
  </si>
  <si>
    <t>Repair Lake Edmunds Dam at Staunton River State Park</t>
  </si>
  <si>
    <t>Provides funding to repair Lake Edmunds Dam at Staunton River State Park.</t>
  </si>
  <si>
    <t>18620</t>
  </si>
  <si>
    <t>DCR - Revenue Generating Facilities</t>
  </si>
  <si>
    <t>This amendment defers funding for revenue-generating state park facilities managed by the Department of Conservation and Recreation by $10.0 million general fund the first year, maintaining $10.0 million general fund for this purpose.</t>
  </si>
  <si>
    <t>Restore and create shoreline habitat at Belle Isle State Park</t>
  </si>
  <si>
    <t>Supports the restoration and creation of shoreline habitat at Belle Isle State Park.</t>
  </si>
  <si>
    <t>18619</t>
  </si>
  <si>
    <t>Restore and improve Green Pastures Recreation Area</t>
  </si>
  <si>
    <t>Provides funding for the restoration and improvement of Green Pastures Recreation Area.</t>
  </si>
  <si>
    <t>18622</t>
  </si>
  <si>
    <t>DCR - Defer Funding for a New Facility at Westmoreland State Park</t>
  </si>
  <si>
    <t>This amendment defers construction of new facilities at an inland location at Westmoreland State Park.</t>
  </si>
  <si>
    <t>DCR - Culpeper Battlefields State Park</t>
  </si>
  <si>
    <t>This amendment provides for the acceptance of up to 2,500 acres of donated land in Culpeper County from land preservation organizations. The property will hereafter be known as Culpeper Battlefields State Park. The Virginia Outdoors Foundation and the Department of Historic Resources will assign any easements which they hold on the land to facilitate the administration of the park by the Department of Conservation and Recreation. Local land preservation organizations shall maintain park land and trails at current levels at no charge until December 31, 2027.</t>
  </si>
  <si>
    <t>18655</t>
  </si>
  <si>
    <t>Culpeper Battlefields State Park</t>
  </si>
  <si>
    <t>DCR - State Park Maintenance Reserve</t>
  </si>
  <si>
    <t>This amendment provides $45.0 million from the general fund the first year to the Department of Conservation and Recreation for Virginia State Park and outdoor recreation area deferred maintenance and construction needs. This amendment also authorizes the acquisition of land that has been established as Natural Bridge State Park and retires the outstanding loan balance on the Virginia Clean Water Revolving Loan Fund managed by Virginia Resources Authority for the land to better assist with managing and maintaining the park area.</t>
  </si>
  <si>
    <t>18654</t>
  </si>
  <si>
    <t>State Park Deferred Maintenance</t>
  </si>
  <si>
    <t>403</t>
  </si>
  <si>
    <t>This amendment provides $1.5 million in nongeneral fund appropriation each year for maintenance reserve projects at facilities owned by the Department of Wildlife Resources.</t>
  </si>
  <si>
    <t>13316</t>
  </si>
  <si>
    <t>Acquire land and property</t>
  </si>
  <si>
    <t>Supports a capital project for the acquisition of land and property</t>
  </si>
  <si>
    <t>18624</t>
  </si>
  <si>
    <t>Acquire Land and Property</t>
  </si>
  <si>
    <t>2023 Special Session I Amendments: Capital - DWR- Expand Dam Safety Funding Authorization</t>
  </si>
  <si>
    <t>This language amendment makes clarifications regarding the classification of dams that qualify for distribution of funds from a previously-authorized program allotment.</t>
  </si>
  <si>
    <t>17970</t>
  </si>
  <si>
    <t>Repair and Replacement of High Hazard Dams</t>
  </si>
  <si>
    <t>This amendment provides $1.0 million in nongeneral fund appropriation each year for improvements to Wildlife Management Areas.</t>
  </si>
  <si>
    <t>18103</t>
  </si>
  <si>
    <t>Improve Boating Access</t>
  </si>
  <si>
    <t>This amendment provides $1.3 million in nongeneral fund appropriation each year for improvements to boating access facilitated by the Department of Wildlife Resources.</t>
  </si>
  <si>
    <t>18106</t>
  </si>
  <si>
    <t>Repair and Upgrade Dams</t>
  </si>
  <si>
    <t>This amendment provides $2.0 million in nongeneral fund appropriation each year from dedicated special revenue at the Department of Wildlife Resources for repairs and upgrades to dams.</t>
  </si>
  <si>
    <t>18105</t>
  </si>
  <si>
    <t>Repair and Upgrade Dams to Comply with the Dam Safety Act</t>
  </si>
  <si>
    <t>799</t>
  </si>
  <si>
    <t>18480</t>
  </si>
  <si>
    <t>DOC Capital Infrastructure Fund</t>
  </si>
  <si>
    <t>Acquire, renovate, and expand the Farmville probation and parole office</t>
  </si>
  <si>
    <t>Provides funding to purchase 1.5 acres and the office building at the currently-leased probation and parole facility. The building will be increased by 3,786 square feet to address the current space shortage, bringing the total to 8,356 square feet. Funding is also provided to replace mechanical systems, to update communications and site security infrastructure, and for other necessary site improvements.</t>
  </si>
  <si>
    <t>18626</t>
  </si>
  <si>
    <t>Acquire, renovate, and expand the Gloucester probation and parole office</t>
  </si>
  <si>
    <t>Provides funding to purchase 3.74 acres and the office building at the currently-leased probation and parole facility. The building will be increased by 2,240 square feet to address the current space shortage, bringing the total to 5,240 square feet. Funding is also provided to update communications and site security infrastructure, pave existing gravel parking areas, and expand current parking capacity.</t>
  </si>
  <si>
    <t>18625</t>
  </si>
  <si>
    <t>Reduce funding for the Capital Infrastructure Fund</t>
  </si>
  <si>
    <t>This amendment provides $10.0 million general fund the first year for the Department of Corrections' Capital Infrastructure Fund. This action defers a portion of the funding pending an evaluation of the department's capital needs, and in recognition of the agency's increased share of maintenance reserve allocation.</t>
  </si>
  <si>
    <t>Renew the Capital Infrastructure Fund</t>
  </si>
  <si>
    <t>Provides a dedicated source of funding for making repairs, renovations, and other necessary improvements to correctional facilities. This continues the agency's Capital Infrastructure Fund, which was established in the 2020-2022 biennial budget.</t>
  </si>
  <si>
    <t>Eliminate funding for the Gloucester probation and parole office</t>
  </si>
  <si>
    <t>This amendment defers the general fund appropriation proposed in the first year for a project to acquire, renovate, and expand the Gloucester probation and parole office.</t>
  </si>
  <si>
    <t>Eliminate funding for the Farmville probation and parole office</t>
  </si>
  <si>
    <t>This amendment defers the general fund appropriation proposed in the first year for a project to acquire, renovate, and expand the Farmville probation and parole office.</t>
  </si>
  <si>
    <t>156</t>
  </si>
  <si>
    <t>Funds necessary replacements and improvements to the infrastructure and equipment that make up the Statewide Agencies Radio System (STARS).</t>
  </si>
  <si>
    <t>18414</t>
  </si>
  <si>
    <t>154</t>
  </si>
  <si>
    <t>2023 Special Session I Amendments: Account for VDOT Agency Renovations &amp; Faculties NGF Revenue</t>
  </si>
  <si>
    <t>This amendment accounts for the nongeneral fund revenue associated with the VDOT Agency Renovations &amp; Faculties Capital Project appropriated in VDOT. This amendment is technical in nature.</t>
  </si>
  <si>
    <t>Adds appropriation to implement maintenance reserve projects required for the continued use of existing facilities.</t>
  </si>
  <si>
    <t>15021</t>
  </si>
  <si>
    <t>Replacement - Virginia Beach/Hilltop Customer Service Center</t>
  </si>
  <si>
    <t>Replaces the existing leased Customer Service Center, originally built in 1996, with a new owned facility.</t>
  </si>
  <si>
    <t>18627</t>
  </si>
  <si>
    <t>501</t>
  </si>
  <si>
    <t>15732</t>
  </si>
  <si>
    <t>Acquire, Design, Construct and Renovate Agency Facilities</t>
  </si>
  <si>
    <t>Provides nongeneral fund appropriation to acquire, design, construct, and renovate facilities and land, including district facilities, residency offices, and area headquarters, to support the agency's capital needs.</t>
  </si>
  <si>
    <t>18130</t>
  </si>
  <si>
    <t>2023 Special Session I Amendments: Capital - VDOT Agency Renovations &amp; Faculties</t>
  </si>
  <si>
    <t>This amendment provides nongeneral fund appropriation in the second year for the Virginia Department of Transportation to perform necessary work related to its capital outlay portfolio.</t>
  </si>
  <si>
    <t>407</t>
  </si>
  <si>
    <t>Improve Cargo Handling Facilities</t>
  </si>
  <si>
    <t>Addresses numerous projects and miscellaneous equipment upgrades required to keep the facilities efficient and compliant to providing safe working conditions.</t>
  </si>
  <si>
    <t>16048</t>
  </si>
  <si>
    <t>Cargo Handling Facilities</t>
  </si>
  <si>
    <t>Enhance and Strengthen Portsmouth Marine Terminal</t>
  </si>
  <si>
    <t>Supports infrastructure improvements throughout Portsmouth Marine Terminal to accommodate the handling and staging of large offshore wind components. This includes upgrades to the wharf to increase its load-bearing capacity, dredging to accommodate ships specific to carrying this equipment, and other improvements, as necessary.</t>
  </si>
  <si>
    <t>18641</t>
  </si>
  <si>
    <t>Supports efforts required to keep facilities operating at optimum efficiency. Activities may include improvements to rail yards, paving for equipment operation, facility repairs and relocations, and various terminal equipment.</t>
  </si>
  <si>
    <t>16643</t>
  </si>
  <si>
    <t>Enhance Norfolk International Terminals North</t>
  </si>
  <si>
    <t>Upgrades and modernizes the Northern portion of Norfolk International Terminals, allowing the Port to continue to position itself in such a way as to capture future increases in shipping volume, including surges, and maintain a service level that will attract cargo and commerce to the Commonwealth.</t>
  </si>
  <si>
    <t>18628</t>
  </si>
  <si>
    <t>Procure Container Handling Equipment</t>
  </si>
  <si>
    <t>Enables the agency to keep pace with technologies and equipment demands while fostering volume growth.</t>
  </si>
  <si>
    <t>18125</t>
  </si>
  <si>
    <t>Procure Equipment</t>
  </si>
  <si>
    <t>Establish offshore wind turbine blade facility</t>
  </si>
  <si>
    <t>Supports the partnership with Siemens Gamesa to develop property at the Commonwealth&amp;rsquo;s Portsmouth Marine Terminal for a facility to produce turbine blades supplying offshore wind projects.  The facility, combined with its operations and maintenance activities, will create a total of 310 new jobs, of which approximately 50 will be service jobs to support the Coastal Virginia Offshore Wind Project.</t>
  </si>
  <si>
    <t>18629</t>
  </si>
  <si>
    <t>Offshore wind lease</t>
  </si>
  <si>
    <t>Virginia Port Authority - Report</t>
  </si>
  <si>
    <t>This amendment requires a report to the Chairs of House Appropriations and Senate Finance and Appropriations Committees by the Virginia Port Authority detailing the salaries and total compensation for Virginia Port Authority staff.</t>
  </si>
  <si>
    <t>Virginia Port Authority - Remove Duplicative Funding for Offshore Wind Lease</t>
  </si>
  <si>
    <t>This amendment removes duplicative funding proposed for a project for which bond proceeds are already authorized. Pursuant to Item C-72 of Chapter 552, 2021 Acts of Assembly, Special Session I, bond proceeds were authorized in fiscal year 2021 to finance a project at the Portsmouth Marine Terminal (PMT) of the Virginia Port Authority consisting of the expansion, renovation, and improvement of infrastructure to support the location of a turbine and turbine generator manufacturing company at PMT, approved by the MEI Commission.</t>
  </si>
  <si>
    <t>Virginia Port Authority - Local Dredging Projects</t>
  </si>
  <si>
    <t>This amendment provides $5,000,000 in the first year from the general fund to the Virginia Port Authority to distribute for local shovel-ready shallow-draft dredging projects in specified localities.</t>
  </si>
  <si>
    <t>18653</t>
  </si>
  <si>
    <t>Dredging Projects</t>
  </si>
  <si>
    <t>912</t>
  </si>
  <si>
    <t>2023 Special Session I Amendments: Capital - Treasury Loan Authorization for Veterans Care Center Renovations</t>
  </si>
  <si>
    <t>This language only amendment provides authorization for the Department of Veterans Services to request federal funds related to projects to replace or repair existing Veterans Care Centers. Upon determination that federal funds will be allocated for these projects, the Department of Planning and Budget is authorized to approve short-term, interest-free treasury loans for the state share of project construction costs. Specifically, this language authorizes treasury loans in the amount of $57,308,000 for the state share of costs to replace the Veterans Care Center in Roanoke, and $4,800,000 for the state share of costs to renovate the Sitter and Barfoot Veterans Care Center in Richmond.</t>
  </si>
  <si>
    <t>Expand Suffolk Veterans Cemetery columbarium</t>
  </si>
  <si>
    <t>Authorizes federal fund support to build nine new columbaria at the Albert G. Horton, Jr. Memorial Veterans Cemetery in Suffolk.</t>
  </si>
  <si>
    <t>18632</t>
  </si>
  <si>
    <t>Perform safety renovations at Sitter Barfoot Veterans Care Center</t>
  </si>
  <si>
    <t>Authorizes federal funding and state matching funds for renovation projects at Sitter Barfoot Veterans Care Center in Richmond. This includes the installation of ceiling-mounted wheelchair lifting units in resident rooms and the replacement of the facility&amp;rsquo;s water management system.</t>
  </si>
  <si>
    <t>18631</t>
  </si>
  <si>
    <t>Replace furnishings and fixtures, and make pandemic-related structural modifications at veterans care centers</t>
  </si>
  <si>
    <t>Provides funding for pandemic response projects at the two existing veterans care centers in Roanoke and Richmond, and the two currently under construction in Fauquier County and Virginia Beach. Included is funding for sanitary wall coverings, antimicrobial furniture, and wheelchair lifts at all four facilities, an HVAC replacement project at Sitter Barfoot Veterans Care Center in Richmond, and an elevator replacement project at Virginia Veterans Care Center in Roanoke.</t>
  </si>
  <si>
    <t>18630</t>
  </si>
  <si>
    <t>123</t>
  </si>
  <si>
    <t>18369</t>
  </si>
  <si>
    <t>Improve Readiness Centers</t>
  </si>
  <si>
    <t>18668</t>
  </si>
  <si>
    <t>Construct the Army Aviation Support Facility (AASF), Sandston</t>
  </si>
  <si>
    <t>Provide Funding to Continue Improvement of Readiness Centers</t>
  </si>
  <si>
    <t>Provides funding to be used as a match for federal funds available for the repair, improvement, or expansion of readiness centers.</t>
  </si>
  <si>
    <t>DMA - Defer Undesignated Planning</t>
  </si>
  <si>
    <t>This amendment defers the general fund appropriation proposed in both years for undesignated planning for the Department of Military Affairs.</t>
  </si>
  <si>
    <t>18633</t>
  </si>
  <si>
    <t>Provide planning funds to prepare for federal project funding - OMITTED</t>
  </si>
  <si>
    <t>Provide planning funds to prepare for federal project funding</t>
  </si>
  <si>
    <t>Provides state funds for planning and design purposes to allow the Department of Military Affairs to compete for federal funds for construction projects.</t>
  </si>
  <si>
    <t>2023 Special Session I Amendments: Capital - DMA - Construct NGF Army Aviation Support Facility</t>
  </si>
  <si>
    <t>This amendment provides nongeneral fund appropriation in the second year to support the construction of an Army Aviation Support Facility in Sandston.</t>
  </si>
  <si>
    <t>949</t>
  </si>
  <si>
    <t>2023 Special Session I Amendments: Capital - Capital Leases</t>
  </si>
  <si>
    <t>This language-only amendment authorizes the Department of General Services (DGS) to negotiate leases for state agency tenants located in the Monroe Building in the Richmond seat of government. DGS is also directed to continue with project 18528 authorized by the General Assembly, which is at 7th and Main Streets in Richmond.</t>
  </si>
  <si>
    <t>Supplement project in 2020 VPBA Capital Construction Pool</t>
  </si>
  <si>
    <t>Provides additional funding for the 2020 VPBA Construction Pool to support a scope change for the Library of Virginia State Records Center Addition project.</t>
  </si>
  <si>
    <t>18493</t>
  </si>
  <si>
    <t>18646</t>
  </si>
  <si>
    <t>2022 Capital Supplement Pool</t>
  </si>
  <si>
    <t>2022 Public Educational Institution Capital Account construction pool</t>
  </si>
  <si>
    <t>Provides funding for the construction of a variety of capital projects at institutions of higher education. Funding for multiple projects is pooled together centrally and subject to the capital pool process in &amp;sect; 2.2-1515 et. seq, Code of Virginia.</t>
  </si>
  <si>
    <t>18586</t>
  </si>
  <si>
    <t>2022 Public Educational Institution Capital Account</t>
  </si>
  <si>
    <t>Long-term lease authorizations</t>
  </si>
  <si>
    <t>Adjusts various long-term lease authorizations.</t>
  </si>
  <si>
    <t>2022 State Agency Capital Account construction pool</t>
  </si>
  <si>
    <t>Provides funding for the construction of a variety of capital projects for state agencies.  Funding for multiple projects is pooled together centrally and subject to the capital pool process in &amp;sect; 2.2-1515 et. seq, Code of Virginia. This pool includes projects for agencies other than institutions of higher education.</t>
  </si>
  <si>
    <t>18587</t>
  </si>
  <si>
    <t>2022 State Agency Capital Account</t>
  </si>
  <si>
    <t>2023 Special Session I Amendments: Capital - Maintenance Reserve</t>
  </si>
  <si>
    <t>This amendment provides additional general fund in the second year to enhance maintenance reserve allocations for state agencies and institutions of higher education to address ongoing deferred maintenance needs. In addition to an infusion of general fund allocated to all entities in accordance with the existing methodology, this amendment also provides one-time allotments in the second year to address targeted deferred maintenance projects at select sites.</t>
  </si>
  <si>
    <t>15776</t>
  </si>
  <si>
    <t>18494</t>
  </si>
  <si>
    <t>Adjust Maintenance Reserve Allocations</t>
  </si>
  <si>
    <t>This amendment reallocates the allocations to effectuate a more gradual transition to the utilization of the new calculation methodology upon which the amounts were originally calculated by using a weighted proportion in the first year based two-thirds on the base fiscal year 2022 allocation, and one-third on the new allocation methodology based on facility conditions. Adjustments were then made to the first year allocation to ensure that no state agency receives less funding than that which was provided in fiscal year 2022. In the second year, the allocation is more generally an average of the fiscal year 2022 allocation and the new allocation methodology. Finally, this amendment also provides an additional one-time supplement of $1,200,000 general fund in the first year for security upgrades at Eastern Virginia Medical School, and authorizes use of maintenance reserve funding for projects at Fort Monroe to remove structures that no longer meet safety standards.</t>
  </si>
  <si>
    <t>Central Maintenance Reserve Allocation</t>
  </si>
  <si>
    <t>17968</t>
  </si>
  <si>
    <t>Planning Pool for Capital Projects</t>
  </si>
  <si>
    <t>2023 Special Session I Amendments: Capital - Capital Equipment Funding Pool</t>
  </si>
  <si>
    <t>This amendment provides $36.0 million general fund and $893,160 nongeneral the second year for capital equipment funding for projects previously authorized for construction that will be complete within 18 months of the end of the biennium.</t>
  </si>
  <si>
    <t>17954</t>
  </si>
  <si>
    <t>Provides funding to be disbursed to agencies and institutions of higher education for equipment purchases related to previously authorized capital projects.</t>
  </si>
  <si>
    <t>2023 Special Session I Amendments: Capital - Central Planning Pool</t>
  </si>
  <si>
    <t>This amendment authorizes $9,200,000 general fund and $250,000 nongeneral fund appropriation the second year for detailed planning or preplanning of 10 new capital projects.</t>
  </si>
  <si>
    <t>Provides funding to support detailed planning for newly authorized capital projects at state agencies and institutions of higher education and support the full detailed planning costs for all projects previously authorized in a detailed planning pool.</t>
  </si>
  <si>
    <t>18556</t>
  </si>
  <si>
    <t>Remove new planning pool authorization</t>
  </si>
  <si>
    <t>This amendment eliminates funding proposed to initiate planning on projects to decrease outstanding obligations on the Commonwealth for construction.</t>
  </si>
  <si>
    <t>Fund programs providing funding for local water-related infrastructure projects</t>
  </si>
  <si>
    <t>Provides $100,000,000 from the general fund to the Department of Environmental Quality Stormwater Local Assistance Fund.</t>
  </si>
  <si>
    <t>18050</t>
  </si>
  <si>
    <t>18049</t>
  </si>
  <si>
    <t>Comprehensive Capital Outlay Program</t>
  </si>
  <si>
    <t>Supplement Project  in Chapter 806 Construction Pool</t>
  </si>
  <si>
    <t>Supplements Virginia State University project to Construct Water Storage Tank, Campus Wide Distribution Piping, and Campus Sewer Upgrades, which was funded from the Construction Pool from Chapter 806, 2013 Acts of Assembly.</t>
  </si>
  <si>
    <t>Adjust Funding for Local Water Quality and Supply Projects</t>
  </si>
  <si>
    <t>This amendment adjusts the general fund appropriation proposed for local water quality and supply projects to continue funding at the level provided in fiscal year 2022. These funds are designated for deposit to the Stormwater Local Assistance Fund.</t>
  </si>
  <si>
    <t>Provides additional funding to a central supplement pool, which is available to cover shortfalls in other central construction pools.</t>
  </si>
  <si>
    <t>18145</t>
  </si>
  <si>
    <t>Redirect Supplement Pool Funding</t>
  </si>
  <si>
    <t>This amendment eliminates general fund appropriation proposed in both years for a supplemental funding pool to augment pre-authorized construction projects. A companion amendment to House Bill 29 provides $350.0 million general fund in fiscal year 2022 for construction supplements in a separate, newly created supplement pool.</t>
  </si>
  <si>
    <t>Provides funding to support capital investment associated with bolstering technology-related education to address workforce needs.</t>
  </si>
  <si>
    <t>18418</t>
  </si>
  <si>
    <t>2023 Special Session I Amendments: Capital - 2020 VPBA Capital Construction Pool Potable Water and Critical Infrastructure</t>
  </si>
  <si>
    <t>This amendment authorizes meeting necessary potable and fire protection water needs for the Piedmont Geriatric Hospital, Virginia Center for Behavioral Rehabilitation, and Nottoway Correctional Center facilities through the use of eminent domain if necessary and without the consent of impacted localities. This is associated with a previously authorized capital project.</t>
  </si>
  <si>
    <t>Adjust Supplemental Funding for State Library Records Project</t>
  </si>
  <si>
    <t>This amendment revises the supplemental general fund provided for a project administered by the Department of General Services to construct an addition to the current state records center building and repurpose workspace in the facility. This revised amount reflects updated cost estimates to complete the initial phase of this project.</t>
  </si>
  <si>
    <t>2023 Special Session I Amendments: Capital - Capital Supplement Pool</t>
  </si>
  <si>
    <t>This amendment provides an additional $100.0 million general fund the second year for capital project supplements due to inflationary cost overruns.</t>
  </si>
  <si>
    <t>2023 Special Session I Amendments: Capital - VMI - Project Scope Change</t>
  </si>
  <si>
    <t>This language amendment authorizes a scope change related to an existing capital project at the Virginia Military Institute to renovate and expand engineering and lab facilities.</t>
  </si>
  <si>
    <t>2023 Special Session I Amendments: Capital - Enhanced Nutrient Removal Certainty Program Uses</t>
  </si>
  <si>
    <t>This language amendment provides technical clarification regarding the allowable uses of prior funding authorized for implementation of the Enhanced Nutrient Removal Certainty Program.</t>
  </si>
  <si>
    <t>2023 Special Session I Amendments: Capital - NGF Appropriation for Existing Capital Projects</t>
  </si>
  <si>
    <t>This amendment provides nongeneral fund appropriation, including debt to be repaid by institutions of higher education, to support institutional contributions for previously authorized capital projects.</t>
  </si>
  <si>
    <t>Adjust 2022 Public Educational Institution Construction Pool</t>
  </si>
  <si>
    <t>This amendment reallocates funding in the 2022 Public Educational Institution Construction Pool to the first year. The amendment also reprioritizes authorization to include two projects that were previously planned and defers other projects for which planning still needs to occur. Finally, this amendment adds language to require notice to the Six-Year Capital Outlay Plan Advisory Committee prior to any of these projects receiving construction funding authorization.</t>
  </si>
  <si>
    <t>Adjust 2022 State Agency Construction Pool</t>
  </si>
  <si>
    <t>This amendment adds to the 2022 State Agency Construction Pool the replacement of the Department of State Police Training Academy. Additionally, this amendment transfers authority for oversight of the Eastern State Hospital Renovation from the Department of Behavioral Health and Developmental Services to the Department of General Services.</t>
  </si>
  <si>
    <t>HB1400 Conference Substitute - Capital Supplement Increase</t>
  </si>
  <si>
    <t>This amendment reflects the addition of $100.0 million from the general fund the first year for the capital supplement pool, pursuant to Item 485 L., Chapter 2, 2022 Acts of Assembly, Special Session I, based upon 2022 revenue conditions that have been met.</t>
  </si>
  <si>
    <t>191: Virginia Workers' Compensation Commission</t>
  </si>
  <si>
    <t>191</t>
  </si>
  <si>
    <t>Virginia Workers' Compensation Commission</t>
  </si>
  <si>
    <t>Authorizes the use of maintenance reserve funds to replace the main rooftop and second floor heating, ventilation, and air conditioning systems.</t>
  </si>
  <si>
    <t>18637</t>
  </si>
  <si>
    <t>2023 Spec Sess I</t>
  </si>
  <si>
    <t>Chapter of Origin</t>
  </si>
  <si>
    <t>Ch 1</t>
  </si>
  <si>
    <t>2023 Spec Sess I - Ch 1</t>
  </si>
  <si>
    <t>Ch 769</t>
  </si>
  <si>
    <t>2023 - Ch 769</t>
  </si>
  <si>
    <t>2022 Spec Sess I</t>
  </si>
  <si>
    <t>Ch 2</t>
  </si>
  <si>
    <t>2022 Spec Sess I - Ch 2</t>
  </si>
  <si>
    <t>Agy Sort</t>
  </si>
  <si>
    <t>FY 2023 GF</t>
  </si>
  <si>
    <t>FY 2024 GF</t>
  </si>
  <si>
    <t>FY 2023 NGF</t>
  </si>
  <si>
    <t>FY 2024 NGF</t>
  </si>
  <si>
    <t>FY 2023 State Supported Debt Financing</t>
  </si>
  <si>
    <t>FY 2024 State Supported Debt Financing</t>
  </si>
  <si>
    <t>FY 2023 9c Debt</t>
  </si>
  <si>
    <t>FY 2023 9d Debt</t>
  </si>
  <si>
    <t>FY 2024 9c Debt</t>
  </si>
  <si>
    <t>FY 2024 9d Debt</t>
  </si>
  <si>
    <t>FY 2023 Other Debt Financing</t>
  </si>
  <si>
    <t>FY 2024 Other Debt Financing</t>
  </si>
  <si>
    <t xml:space="preserve">History of 2022-2024 Commonwealth of Virginia Budget Changes </t>
  </si>
  <si>
    <t>2022 Special Session I (Chapter 2) to 2024 Session (HB/SB 29 Introduced)</t>
  </si>
  <si>
    <t>Filters for 2022-2024 Biennium Capital Outlay Summary (2022 Special Session I to 2024 Session)</t>
  </si>
  <si>
    <t>2023 GF Dollars</t>
  </si>
  <si>
    <t>2024 GF Dollars</t>
  </si>
  <si>
    <t>2023 NGF Dollars</t>
  </si>
  <si>
    <t>2024 NGF Dollars</t>
  </si>
  <si>
    <t>2023 State Supported Debt</t>
  </si>
  <si>
    <t>2024 State Supported Debt</t>
  </si>
  <si>
    <t>2023 Other Debt</t>
  </si>
  <si>
    <t>2024 Other Debt</t>
  </si>
  <si>
    <t>Acquire Charlotte State Forest Tharpe Tract</t>
  </si>
  <si>
    <t>Caboose Bill</t>
  </si>
  <si>
    <t>HB/SB 29</t>
  </si>
  <si>
    <t>2024 - HB/SB 29</t>
  </si>
  <si>
    <t>Expands the Charlotte State Forest by 232 acres using a combination of federal and nongeneral funds.</t>
  </si>
  <si>
    <t>Make Virginia State University Water Storage Tank and Campus Water Distribution Piping project a standalone project</t>
  </si>
  <si>
    <t>Provides budget language to take the Virginia State University Water Storage Tank and Campus Water Distribution Piping and Campus Water Sewer Upgrades (project 18059) out of the construction pool process and make it a standalone umbrella project. Language directs the funding originally assumed in the construction pool for this project to be transferred to the project and used to complete the work under the originally authorized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</si>
</sst>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6" fontId="1" fillId="0" borderId="0" xfId="0" applyNumberFormat="1" applyFont="1"/>
    <xf numFmtId="0" fontId="1" fillId="0" borderId="0" xfId="0" applyFont="1"/>
    <xf numFmtId="0" fontId="2" fillId="0" borderId="0" xfId="0" applyFont="1"/>
    <xf numFmtId="0" fontId="3" fillId="0" borderId="0" xfId="0" applyFont="1"/>
    <xf numFmtId="0" fontId="0" fillId="0" borderId="0" xfId="0" applyAlignment="1">
      <alignment horizontal="left" indent="1"/>
    </xf>
    <xf numFmtId="0" fontId="1" fillId="0" borderId="0" xfId="0" applyFont="1" applyAlignment="1">
      <alignment horizontal="right"/>
    </xf>
    <xf numFmtId="6" fontId="1" fillId="0" borderId="0" xfId="0" applyNumberFormat="1" applyFont="1" applyAlignment="1">
      <alignment horizontal="center"/>
    </xf>
    <xf numFmtId="0" fontId="5" fillId="0" borderId="0" xfId="0" applyFont="1"/>
    <xf numFmtId="0" fontId="4" fillId="0" borderId="0" xfId="0" applyFont="1" applyAlignment="1">
      <alignment horizont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6" fontId="0" fillId="0" borderId="0" xfId="0" applyNumberFormat="1" applyAlignment="1">
      <alignment vertical="top"/>
    </xf>
    <xf numFmtId="0" fontId="0" fillId="0" borderId="0" xfId="0" applyAlignment="1">
      <alignment horizontal="center" vertical="top" wrapText="1"/>
    </xf>
    <xf numFmtId="38" fontId="0" fillId="0" borderId="0" xfId="0" applyNumberFormat="1" applyAlignment="1">
      <alignment horizontal="center" vertical="top"/>
    </xf>
    <xf numFmtId="6" fontId="0" fillId="0" borderId="0" xfId="0" applyNumberFormat="1" applyAlignment="1">
      <alignment horizontal="center" vertical="top"/>
    </xf>
  </cellXfs>
  <cellStyles count="1">
    <cellStyle name="Normal" xfId="0" builtinId="0"/>
  </cellStyles>
  <dxfs count="40">
    <dxf>
      <numFmt numFmtId="10" formatCode="&quot;$&quot;#,##0_);[Red]\(&quot;$&quot;#,##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39"/>
      <tableStyleElement type="headerRow" dxfId="38"/>
    </tableStyle>
    <tableStyle name="TableStyleMedium2 2" pivot="0" count="7" xr9:uid="{00000000-0011-0000-FFFF-FFFF01000000}">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39914</xdr:rowOff>
    </xdr:from>
    <xdr:to>
      <xdr:col>8</xdr:col>
      <xdr:colOff>292100</xdr:colOff>
      <xdr:row>34</xdr:row>
      <xdr:rowOff>92529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3926114"/>
          <a:ext cx="7182757" cy="2643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2022-2024 Capital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2022-2024 Capital Summary tab to view filtered information</a:t>
          </a:r>
        </a:p>
        <a:p>
          <a:endParaRPr lang="en-US" sz="1100" b="0" u="none" baseline="0"/>
        </a:p>
        <a:p>
          <a:r>
            <a:rPr lang="en-US" sz="1100" b="0" u="none" baseline="0"/>
            <a:t>Note on Session / Chapter filter:  Chapter 2 contains the original appropriation for the 2022-2024 biennium.  The Chapter 769, Chapter 1, and HB/SB 29 selections contain the incremental changes that occured against the original.  To get the complete totals for HB/SB 29 Introduced, all choices must be selected.</a:t>
          </a:r>
        </a:p>
        <a:p>
          <a:endParaRPr lang="en-US" sz="1100" b="0" u="none"/>
        </a:p>
      </xdr:txBody>
    </xdr:sp>
    <xdr:clientData/>
  </xdr:twoCellAnchor>
  <xdr:twoCellAnchor editAs="oneCell">
    <xdr:from>
      <xdr:col>7</xdr:col>
      <xdr:colOff>100693</xdr:colOff>
      <xdr:row>23</xdr:row>
      <xdr:rowOff>171905</xdr:rowOff>
    </xdr:from>
    <xdr:to>
      <xdr:col>7</xdr:col>
      <xdr:colOff>319698</xdr:colOff>
      <xdr:row>25</xdr:row>
      <xdr:rowOff>104499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5924550" y="4613276"/>
          <a:ext cx="219005" cy="302709"/>
        </a:xfrm>
        <a:prstGeom prst="rect">
          <a:avLst/>
        </a:prstGeom>
      </xdr:spPr>
    </xdr:pic>
    <xdr:clientData/>
  </xdr:twoCellAnchor>
  <xdr:twoCellAnchor editAs="absolute">
    <xdr:from>
      <xdr:col>0</xdr:col>
      <xdr:colOff>44450</xdr:colOff>
      <xdr:row>4</xdr:row>
      <xdr:rowOff>50801</xdr:rowOff>
    </xdr:from>
    <xdr:to>
      <xdr:col>5</xdr:col>
      <xdr:colOff>971550</xdr:colOff>
      <xdr:row>12</xdr:row>
      <xdr:rowOff>38101</xdr:rowOff>
    </xdr:to>
    <mc:AlternateContent xmlns:mc="http://schemas.openxmlformats.org/markup-compatibility/2006" xmlns:sle15="http://schemas.microsoft.com/office/drawing/2012/slicer">
      <mc:Choice Requires="sle15">
        <xdr:graphicFrame macro="">
          <xdr:nvGraphicFramePr>
            <xdr:cNvPr id="2" name="Secretarial Area">
              <a:extLst>
                <a:ext uri="{FF2B5EF4-FFF2-40B4-BE49-F238E27FC236}">
                  <a16:creationId xmlns:a16="http://schemas.microsoft.com/office/drawing/2014/main" id="{8E6270E2-CEF2-4CAF-9004-059C9736308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971551"/>
              <a:ext cx="4425950" cy="1460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1009650</xdr:colOff>
      <xdr:row>4</xdr:row>
      <xdr:rowOff>50801</xdr:rowOff>
    </xdr:from>
    <xdr:to>
      <xdr:col>11</xdr:col>
      <xdr:colOff>800100</xdr:colOff>
      <xdr:row>21</xdr:row>
      <xdr:rowOff>50801</xdr:rowOff>
    </xdr:to>
    <mc:AlternateContent xmlns:mc="http://schemas.openxmlformats.org/markup-compatibility/2006" xmlns:sle15="http://schemas.microsoft.com/office/drawing/2012/slicer">
      <mc:Choice Requires="sle15">
        <xdr:graphicFrame macro="">
          <xdr:nvGraphicFramePr>
            <xdr:cNvPr id="3" name="Agency">
              <a:extLst>
                <a:ext uri="{FF2B5EF4-FFF2-40B4-BE49-F238E27FC236}">
                  <a16:creationId xmlns:a16="http://schemas.microsoft.com/office/drawing/2014/main" id="{E3F63040-3505-436D-836B-5ACEF7606A9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508500" y="971551"/>
              <a:ext cx="6076950" cy="3130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63500</xdr:colOff>
      <xdr:row>12</xdr:row>
      <xdr:rowOff>76201</xdr:rowOff>
    </xdr:from>
    <xdr:to>
      <xdr:col>3</xdr:col>
      <xdr:colOff>374650</xdr:colOff>
      <xdr:row>19</xdr:row>
      <xdr:rowOff>6351</xdr:rowOff>
    </xdr:to>
    <mc:AlternateContent xmlns:mc="http://schemas.openxmlformats.org/markup-compatibility/2006" xmlns:sle15="http://schemas.microsoft.com/office/drawing/2012/slicer">
      <mc:Choice Requires="sle15">
        <xdr:graphicFrame macro="">
          <xdr:nvGraphicFramePr>
            <xdr:cNvPr id="4" name="Session / Chapter">
              <a:extLst>
                <a:ext uri="{FF2B5EF4-FFF2-40B4-BE49-F238E27FC236}">
                  <a16:creationId xmlns:a16="http://schemas.microsoft.com/office/drawing/2014/main" id="{2C9B79EA-88A1-4C4C-BE66-B6AF2C094B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63500" y="2470151"/>
              <a:ext cx="2139950" cy="1066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431800</xdr:colOff>
      <xdr:row>12</xdr:row>
      <xdr:rowOff>76201</xdr:rowOff>
    </xdr:from>
    <xdr:to>
      <xdr:col>5</xdr:col>
      <xdr:colOff>952500</xdr:colOff>
      <xdr:row>18</xdr:row>
      <xdr:rowOff>50801</xdr:rowOff>
    </xdr:to>
    <mc:AlternateContent xmlns:mc="http://schemas.openxmlformats.org/markup-compatibility/2006" xmlns:sle15="http://schemas.microsoft.com/office/drawing/2012/slicer">
      <mc:Choice Requires="sle15">
        <xdr:graphicFrame macro="">
          <xdr:nvGraphicFramePr>
            <xdr:cNvPr id="5" name="Type">
              <a:extLst>
                <a:ext uri="{FF2B5EF4-FFF2-40B4-BE49-F238E27FC236}">
                  <a16:creationId xmlns:a16="http://schemas.microsoft.com/office/drawing/2014/main" id="{122C92C8-5687-4B5A-A8AF-49A22B671B9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260600" y="2470151"/>
              <a:ext cx="2190750" cy="1079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992AA13-9D24-43C6-B13B-3905B1C16543}"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C5912CDB-4378-4F52-85EC-1C903F9A104E}" sourceName="Agenc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B866021B-C3AE-4662-ABA4-C01F0AEB3B95}" sourceName="Session / Chapter">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4884DC2-4850-4DEC-9CA5-B5558A0DF1BF}" sourceName="Type">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3F42A23D-8959-4D79-9F51-A56DF24D3473}" cache="Slicer_Secretarial_Area" caption="Secretarial Area" columnCount="2" style="SlicerStyleDark1 2" lockedPosition="1" rowHeight="182880"/>
  <slicer name="Agency" xr10:uid="{989457DD-207D-4C67-92C0-682F5AB7D5F9}" cache="Slicer_Agency" caption="Agency" columnCount="2" style="SlicerStyleDark1 2" lockedPosition="1" rowHeight="182880"/>
  <slicer name="Session / Chapter" xr10:uid="{91BAD999-072C-498E-A7E1-518C981224FC}" cache="Slicer_Session___Chapter" caption="Session / Chapter" style="SlicerStyleDark1 2" lockedPosition="1" rowHeight="182880"/>
  <slicer name="Type" xr10:uid="{AD21245E-8186-442B-9BBC-79E1209E0354}" cache="Slicer_Type" caption="Type"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DED99-FAB0-409C-A586-F145898B4E86}" name="Tbl_CapitalSummary" displayName="Tbl_CapitalSummary" ref="B4:AD162" totalsRowShown="0" headerRowDxfId="30" dataDxfId="29">
  <autoFilter ref="B4:AD162" xr:uid="{7EBDED99-FAB0-409C-A586-F145898B4E86}"/>
  <sortState xmlns:xlrd2="http://schemas.microsoft.com/office/spreadsheetml/2017/richdata2" ref="B5:AD162">
    <sortCondition ref="AC5:AC162"/>
    <sortCondition ref="AD5:AD162"/>
    <sortCondition ref="I5:I162"/>
    <sortCondition descending="1" ref="L5:L162"/>
  </sortState>
  <tableColumns count="29">
    <tableColumn id="1" xr3:uid="{EF7184DA-586A-45FE-8956-D7DA8C82BAEE}" name="Secretarial Area" dataDxfId="28"/>
    <tableColumn id="2" xr3:uid="{A3F019B2-D5B9-47CD-981B-6D48B260592E}" name="Agency" dataDxfId="27"/>
    <tableColumn id="3" xr3:uid="{8F9F9514-08C5-4130-8C70-D553122EAC0D}" name="Agency Code" dataDxfId="26"/>
    <tableColumn id="4" xr3:uid="{E77163A9-CFC6-4A95-9A52-191A9E00A814}" name="Agency Name" dataDxfId="25"/>
    <tableColumn id="5" xr3:uid="{D1E73911-7FD7-47B6-AED3-85F2B59C2379}" name="Biennium" dataDxfId="24"/>
    <tableColumn id="6" xr3:uid="{6451049C-8A20-4FA5-AE8C-08753CDCB8A1}" name="Budget Round" dataDxfId="23"/>
    <tableColumn id="26" xr3:uid="{939A1679-D274-495C-84D3-07CE944E8350}" name="Session" dataDxfId="22"/>
    <tableColumn id="27" xr3:uid="{097B1B1E-F3DB-42D6-8145-C93A4618BD9A}" name="Session Sort" dataDxfId="21"/>
    <tableColumn id="24" xr3:uid="{D38B8782-4E76-464C-8D11-C15878801F15}" name="Chapter of Origin" dataDxfId="20"/>
    <tableColumn id="25" xr3:uid="{EA27629C-1380-48ED-807A-6F216DFEFB42}" name="Session / Chapter" dataDxfId="19"/>
    <tableColumn id="7" xr3:uid="{3FA0B4FC-81BF-4B1D-9FCE-B411FC61E56B}" name="Type" dataDxfId="18"/>
    <tableColumn id="8" xr3:uid="{CFFB957A-EE7A-4A0C-BC25-BC60E28BA41E}" name="Title" dataDxfId="17"/>
    <tableColumn id="9" xr3:uid="{E022897F-68DF-4AAF-AD67-CF54F4146804}" name="Description" dataDxfId="16"/>
    <tableColumn id="10" xr3:uid="{62979831-E394-4FBD-B864-8B36B3FFE042}" name="Project Code" dataDxfId="15"/>
    <tableColumn id="11" xr3:uid="{94319236-77F6-4D1D-8695-4A631EB1A53C}" name="Project Title" dataDxfId="14"/>
    <tableColumn id="12" xr3:uid="{4B978850-B318-4CD5-A8D7-0C8DC502EE98}" name="FY 2023 GF" dataDxfId="13"/>
    <tableColumn id="13" xr3:uid="{BCC8B525-700D-4BC5-8B48-CCB84E05D309}" name="FY 2024 GF" dataDxfId="12"/>
    <tableColumn id="14" xr3:uid="{501E034A-1713-4ECC-BF9B-A2751615D1F7}" name="FY 2023 NGF" dataDxfId="11"/>
    <tableColumn id="15" xr3:uid="{2BA06A00-878B-4834-9EFC-861AE63AE263}" name="FY 2024 NGF" dataDxfId="10"/>
    <tableColumn id="16" xr3:uid="{C91A4597-71DA-4236-ACF5-DB1F01DF0518}" name="FY 2023 State Supported Debt Financing" dataDxfId="9"/>
    <tableColumn id="17" xr3:uid="{D463ECFB-0C78-4796-BDDD-8754496A7590}" name="FY 2024 State Supported Debt Financing" dataDxfId="8"/>
    <tableColumn id="18" xr3:uid="{E8166DF0-29B1-4E80-85A4-7C44067F6E20}" name="FY 2023 9c Debt" dataDxfId="7"/>
    <tableColumn id="19" xr3:uid="{F655B704-558E-41A0-BE8A-56C06719825C}" name="FY 2024 9c Debt" dataDxfId="6"/>
    <tableColumn id="20" xr3:uid="{CFA09CA1-F963-445B-942B-5EFD6700741E}" name="FY 2023 9d Debt" dataDxfId="5"/>
    <tableColumn id="21" xr3:uid="{92382A8C-A4DE-49D8-BCEE-967D6F8AA6CC}" name="FY 2024 9d Debt" dataDxfId="4"/>
    <tableColumn id="22" xr3:uid="{13F5676B-4359-4C2D-874E-4D718265CA36}" name="FY 2023 Other Debt Financing" dataDxfId="3"/>
    <tableColumn id="23" xr3:uid="{87DFA2DC-B788-4FF8-9A32-E9492CCFBCD3}" name="FY 2024 Other Debt Financing" dataDxfId="2"/>
    <tableColumn id="31" xr3:uid="{38D808B8-ABCB-464C-8F4B-E96792C283A2}" name="Sec Area Sort" dataDxfId="1">
      <calculatedColumnFormula>_xlfn.XLOOKUP(Tbl_CapitalSummary[[#This Row],[Agency Code]]*1,#REF!,#REF!)</calculatedColumnFormula>
    </tableColumn>
    <tableColumn id="30" xr3:uid="{14A1A43D-9BAE-4B11-84D9-D1B7121AD7A7}" name="Agy Sort" dataDxfId="0">
      <calculatedColumnFormula>_xlfn.XLOOKUP(Tbl_CapitalSummary[[#This Row],[Agency Code]]*1,#REF!,#REF!)</calculatedColumnFormula>
    </tableColumn>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498D-695B-413B-895C-E2CDCA4A726B}">
  <dimension ref="B1:AD162"/>
  <sheetViews>
    <sheetView showGridLines="0" tabSelected="1" workbookViewId="0">
      <pane ySplit="4" topLeftCell="A5" activePane="bottomLeft" state="frozen"/>
      <selection pane="bottomLeft" activeCell="B4" sqref="B4"/>
    </sheetView>
  </sheetViews>
  <sheetFormatPr defaultRowHeight="15" x14ac:dyDescent="0.25"/>
  <cols>
    <col min="1" max="1" width="1.5703125" customWidth="1"/>
    <col min="2" max="2" width="15" customWidth="1"/>
    <col min="3" max="3" width="22.85546875" customWidth="1"/>
    <col min="4" max="4" width="13.7109375" hidden="1" customWidth="1"/>
    <col min="5" max="5" width="34.42578125" hidden="1" customWidth="1"/>
    <col min="6" max="6" width="11" hidden="1" customWidth="1"/>
    <col min="7" max="10" width="14.85546875" hidden="1" customWidth="1"/>
    <col min="11" max="11" width="12.42578125" customWidth="1"/>
    <col min="12" max="12" width="13.42578125" customWidth="1"/>
    <col min="13" max="13" width="30.28515625" customWidth="1"/>
    <col min="14" max="14" width="41.28515625" customWidth="1"/>
    <col min="15" max="15" width="11.28515625" hidden="1" customWidth="1"/>
    <col min="16" max="16" width="34.85546875" hidden="1" customWidth="1"/>
    <col min="17" max="17" width="14.42578125" customWidth="1"/>
    <col min="18" max="18" width="13.140625" bestFit="1" customWidth="1"/>
    <col min="19" max="19" width="13.7109375" customWidth="1"/>
    <col min="20" max="20" width="13.140625" bestFit="1" customWidth="1"/>
    <col min="21" max="22" width="15.42578125" customWidth="1"/>
    <col min="23" max="24" width="13.140625" hidden="1" customWidth="1"/>
    <col min="25" max="26" width="12.7109375" hidden="1" customWidth="1"/>
    <col min="27" max="28" width="14.140625" customWidth="1"/>
    <col min="29" max="30" width="23.5703125" hidden="1" customWidth="1"/>
  </cols>
  <sheetData>
    <row r="1" spans="2:30" ht="18.75" x14ac:dyDescent="0.3">
      <c r="B1" s="3" t="s">
        <v>628</v>
      </c>
      <c r="Q1" s="1"/>
      <c r="R1" s="1"/>
      <c r="S1" s="1"/>
      <c r="T1" s="1"/>
      <c r="U1" s="1"/>
      <c r="V1" s="1"/>
      <c r="W1" s="1"/>
      <c r="X1" s="1"/>
      <c r="Y1" s="1"/>
      <c r="Z1" s="1"/>
      <c r="AA1" s="1"/>
      <c r="AB1" s="1"/>
      <c r="AC1" s="1"/>
      <c r="AD1" s="1"/>
    </row>
    <row r="2" spans="2:30" ht="15.75" x14ac:dyDescent="0.25">
      <c r="B2" s="4" t="s">
        <v>629</v>
      </c>
    </row>
    <row r="3" spans="2:30" x14ac:dyDescent="0.25">
      <c r="B3" s="8" t="s">
        <v>101</v>
      </c>
      <c r="Q3" s="1">
        <f>SUBTOTAL(109,Tbl_CapitalSummary[FY 2023 GF])</f>
        <v>2057779488</v>
      </c>
      <c r="R3" s="1">
        <f>SUBTOTAL(109,Tbl_CapitalSummary[FY 2024 GF])</f>
        <v>402660202</v>
      </c>
      <c r="S3" s="1">
        <f>SUBTOTAL(109,Tbl_CapitalSummary[FY 2023 NGF])</f>
        <v>769437221</v>
      </c>
      <c r="T3" s="1">
        <f>SUBTOTAL(109,Tbl_CapitalSummary[FY 2024 NGF])</f>
        <v>422487391</v>
      </c>
      <c r="U3" s="1">
        <f>SUBTOTAL(109,Tbl_CapitalSummary[FY 2023 State Supported Debt Financing])</f>
        <v>0</v>
      </c>
      <c r="V3" s="1">
        <f>SUBTOTAL(109,Tbl_CapitalSummary[FY 2024 State Supported Debt Financing])</f>
        <v>0</v>
      </c>
      <c r="W3" s="1">
        <f>SUBTOTAL(109,Tbl_CapitalSummary[FY 2023 9c Debt])</f>
        <v>100869000</v>
      </c>
      <c r="X3" s="1">
        <f>SUBTOTAL(109,Tbl_CapitalSummary[FY 2024 9c Debt])</f>
        <v>0</v>
      </c>
      <c r="Y3" s="1">
        <f>SUBTOTAL(109,Tbl_CapitalSummary[FY 2023 9d Debt])</f>
        <v>56427000</v>
      </c>
      <c r="Z3" s="1">
        <f>SUBTOTAL(109,Tbl_CapitalSummary[FY 2024 9d Debt])</f>
        <v>98420000</v>
      </c>
      <c r="AA3" s="1">
        <f>SUBTOTAL(109,Tbl_CapitalSummary[FY 2023 Other Debt Financing])</f>
        <v>157296000</v>
      </c>
      <c r="AB3" s="1">
        <f>SUBTOTAL(109,Tbl_CapitalSummary[FY 2024 Other Debt Financing])</f>
        <v>98420000</v>
      </c>
      <c r="AC3" s="1"/>
      <c r="AD3" s="1"/>
    </row>
    <row r="4" spans="2:30" ht="45" x14ac:dyDescent="0.25">
      <c r="B4" s="10" t="s">
        <v>0</v>
      </c>
      <c r="C4" s="10" t="s">
        <v>2</v>
      </c>
      <c r="D4" s="10" t="s">
        <v>3</v>
      </c>
      <c r="E4" s="10" t="s">
        <v>103</v>
      </c>
      <c r="F4" s="10" t="s">
        <v>104</v>
      </c>
      <c r="G4" s="10" t="s">
        <v>4</v>
      </c>
      <c r="H4" s="10" t="s">
        <v>5</v>
      </c>
      <c r="I4" s="10" t="s">
        <v>6</v>
      </c>
      <c r="J4" s="10" t="s">
        <v>607</v>
      </c>
      <c r="K4" s="10" t="s">
        <v>75</v>
      </c>
      <c r="L4" s="10" t="s">
        <v>7</v>
      </c>
      <c r="M4" s="10" t="s">
        <v>8</v>
      </c>
      <c r="N4" s="10" t="s">
        <v>9</v>
      </c>
      <c r="O4" s="10" t="s">
        <v>105</v>
      </c>
      <c r="P4" s="10" t="s">
        <v>106</v>
      </c>
      <c r="Q4" s="10" t="s">
        <v>616</v>
      </c>
      <c r="R4" s="10" t="s">
        <v>617</v>
      </c>
      <c r="S4" s="10" t="s">
        <v>618</v>
      </c>
      <c r="T4" s="10" t="s">
        <v>619</v>
      </c>
      <c r="U4" s="10" t="s">
        <v>620</v>
      </c>
      <c r="V4" s="10" t="s">
        <v>621</v>
      </c>
      <c r="W4" s="10" t="s">
        <v>622</v>
      </c>
      <c r="X4" s="10" t="s">
        <v>624</v>
      </c>
      <c r="Y4" s="10" t="s">
        <v>623</v>
      </c>
      <c r="Z4" s="10" t="s">
        <v>625</v>
      </c>
      <c r="AA4" s="10" t="s">
        <v>626</v>
      </c>
      <c r="AB4" s="10" t="s">
        <v>627</v>
      </c>
      <c r="AC4" s="10" t="s">
        <v>1</v>
      </c>
      <c r="AD4" s="10" t="s">
        <v>615</v>
      </c>
    </row>
    <row r="5" spans="2:30" ht="150" x14ac:dyDescent="0.25">
      <c r="B5" s="12" t="s">
        <v>14</v>
      </c>
      <c r="C5" s="12" t="s">
        <v>15</v>
      </c>
      <c r="D5" s="13" t="s">
        <v>107</v>
      </c>
      <c r="E5" s="11" t="s">
        <v>16</v>
      </c>
      <c r="F5" s="13" t="s">
        <v>108</v>
      </c>
      <c r="G5" s="13" t="s">
        <v>10</v>
      </c>
      <c r="H5" s="15" t="s">
        <v>612</v>
      </c>
      <c r="I5" s="15">
        <v>2022.3</v>
      </c>
      <c r="J5" s="15" t="s">
        <v>613</v>
      </c>
      <c r="K5" s="15" t="s">
        <v>614</v>
      </c>
      <c r="L5" s="15" t="s">
        <v>13</v>
      </c>
      <c r="M5" s="12" t="s">
        <v>109</v>
      </c>
      <c r="N5" s="12" t="s">
        <v>110</v>
      </c>
      <c r="O5" s="13" t="s">
        <v>111</v>
      </c>
      <c r="P5" s="12" t="s">
        <v>111</v>
      </c>
      <c r="Q5" s="14">
        <v>0</v>
      </c>
      <c r="R5" s="14">
        <v>0</v>
      </c>
      <c r="S5" s="14">
        <v>0</v>
      </c>
      <c r="T5" s="14">
        <v>0</v>
      </c>
      <c r="U5" s="14">
        <v>0</v>
      </c>
      <c r="V5" s="14">
        <v>0</v>
      </c>
      <c r="W5" s="14">
        <v>0</v>
      </c>
      <c r="X5" s="14">
        <v>0</v>
      </c>
      <c r="Y5" s="14">
        <v>0</v>
      </c>
      <c r="Z5" s="14">
        <v>0</v>
      </c>
      <c r="AA5" s="14">
        <v>0</v>
      </c>
      <c r="AB5" s="14">
        <v>0</v>
      </c>
      <c r="AC5" s="16" t="e">
        <f>_xlfn.XLOOKUP(Tbl_CapitalSummary[[#This Row],[Agency Code]]*1,#REF!,#REF!)</f>
        <v>#REF!</v>
      </c>
      <c r="AD5" s="17" t="e">
        <f>_xlfn.XLOOKUP(Tbl_CapitalSummary[[#This Row],[Agency Code]]*1,#REF!,#REF!)</f>
        <v>#REF!</v>
      </c>
    </row>
    <row r="6" spans="2:30" ht="105" x14ac:dyDescent="0.25">
      <c r="B6" s="12" t="s">
        <v>14</v>
      </c>
      <c r="C6" s="12" t="s">
        <v>15</v>
      </c>
      <c r="D6" s="13" t="s">
        <v>107</v>
      </c>
      <c r="E6" s="11" t="s">
        <v>16</v>
      </c>
      <c r="F6" s="13" t="s">
        <v>108</v>
      </c>
      <c r="G6" s="13" t="s">
        <v>10</v>
      </c>
      <c r="H6" s="15" t="s">
        <v>612</v>
      </c>
      <c r="I6" s="15">
        <v>2022.3</v>
      </c>
      <c r="J6" s="15" t="s">
        <v>613</v>
      </c>
      <c r="K6" s="15" t="s">
        <v>614</v>
      </c>
      <c r="L6" s="15" t="s">
        <v>13</v>
      </c>
      <c r="M6" s="12" t="s">
        <v>78</v>
      </c>
      <c r="N6" s="12" t="s">
        <v>112</v>
      </c>
      <c r="O6" s="13" t="s">
        <v>113</v>
      </c>
      <c r="P6" s="12" t="s">
        <v>114</v>
      </c>
      <c r="Q6" s="14">
        <v>0</v>
      </c>
      <c r="R6" s="14">
        <v>0</v>
      </c>
      <c r="S6" s="14">
        <v>0</v>
      </c>
      <c r="T6" s="14">
        <v>0</v>
      </c>
      <c r="U6" s="14">
        <v>0</v>
      </c>
      <c r="V6" s="14">
        <v>0</v>
      </c>
      <c r="W6" s="14">
        <v>0</v>
      </c>
      <c r="X6" s="14">
        <v>0</v>
      </c>
      <c r="Y6" s="14">
        <v>0</v>
      </c>
      <c r="Z6" s="14">
        <v>0</v>
      </c>
      <c r="AA6" s="14">
        <v>0</v>
      </c>
      <c r="AB6" s="14">
        <v>0</v>
      </c>
      <c r="AC6" s="16" t="e">
        <f>_xlfn.XLOOKUP(Tbl_CapitalSummary[[#This Row],[Agency Code]]*1,#REF!,#REF!)</f>
        <v>#REF!</v>
      </c>
      <c r="AD6" s="17" t="e">
        <f>_xlfn.XLOOKUP(Tbl_CapitalSummary[[#This Row],[Agency Code]]*1,#REF!,#REF!)</f>
        <v>#REF!</v>
      </c>
    </row>
    <row r="7" spans="2:30" ht="60" x14ac:dyDescent="0.25">
      <c r="B7" s="12" t="s">
        <v>14</v>
      </c>
      <c r="C7" s="12" t="s">
        <v>15</v>
      </c>
      <c r="D7" s="13" t="s">
        <v>107</v>
      </c>
      <c r="E7" s="11" t="s">
        <v>16</v>
      </c>
      <c r="F7" s="13" t="s">
        <v>108</v>
      </c>
      <c r="G7" s="13" t="s">
        <v>10</v>
      </c>
      <c r="H7" s="15" t="s">
        <v>612</v>
      </c>
      <c r="I7" s="15">
        <v>2022.3</v>
      </c>
      <c r="J7" s="15" t="s">
        <v>613</v>
      </c>
      <c r="K7" s="15" t="s">
        <v>614</v>
      </c>
      <c r="L7" s="15" t="s">
        <v>13</v>
      </c>
      <c r="M7" s="12" t="s">
        <v>119</v>
      </c>
      <c r="N7" s="12" t="s">
        <v>120</v>
      </c>
      <c r="O7" s="13" t="s">
        <v>117</v>
      </c>
      <c r="P7" s="12" t="s">
        <v>118</v>
      </c>
      <c r="Q7" s="14">
        <v>10820000</v>
      </c>
      <c r="R7" s="14">
        <v>0</v>
      </c>
      <c r="S7" s="14">
        <v>0</v>
      </c>
      <c r="T7" s="14">
        <v>0</v>
      </c>
      <c r="U7" s="14">
        <v>0</v>
      </c>
      <c r="V7" s="14">
        <v>0</v>
      </c>
      <c r="W7" s="14">
        <v>0</v>
      </c>
      <c r="X7" s="14">
        <v>0</v>
      </c>
      <c r="Y7" s="14">
        <v>0</v>
      </c>
      <c r="Z7" s="14">
        <v>0</v>
      </c>
      <c r="AA7" s="14">
        <v>0</v>
      </c>
      <c r="AB7" s="14">
        <v>0</v>
      </c>
      <c r="AC7" s="16" t="e">
        <f>_xlfn.XLOOKUP(Tbl_CapitalSummary[[#This Row],[Agency Code]]*1,#REF!,#REF!)</f>
        <v>#REF!</v>
      </c>
      <c r="AD7" s="17" t="e">
        <f>_xlfn.XLOOKUP(Tbl_CapitalSummary[[#This Row],[Agency Code]]*1,#REF!,#REF!)</f>
        <v>#REF!</v>
      </c>
    </row>
    <row r="8" spans="2:30" ht="270" x14ac:dyDescent="0.25">
      <c r="B8" s="12" t="s">
        <v>14</v>
      </c>
      <c r="C8" s="12" t="s">
        <v>15</v>
      </c>
      <c r="D8" s="13" t="s">
        <v>107</v>
      </c>
      <c r="E8" s="11" t="s">
        <v>16</v>
      </c>
      <c r="F8" s="13" t="s">
        <v>108</v>
      </c>
      <c r="G8" s="13" t="s">
        <v>10</v>
      </c>
      <c r="H8" s="15" t="s">
        <v>612</v>
      </c>
      <c r="I8" s="15">
        <v>2022.3</v>
      </c>
      <c r="J8" s="15" t="s">
        <v>613</v>
      </c>
      <c r="K8" s="15" t="s">
        <v>614</v>
      </c>
      <c r="L8" s="15" t="s">
        <v>11</v>
      </c>
      <c r="M8" s="12" t="s">
        <v>127</v>
      </c>
      <c r="N8" s="12" t="s">
        <v>128</v>
      </c>
      <c r="O8" s="13" t="s">
        <v>113</v>
      </c>
      <c r="P8" s="12" t="s">
        <v>114</v>
      </c>
      <c r="Q8" s="14">
        <v>22500000</v>
      </c>
      <c r="R8" s="14">
        <v>0</v>
      </c>
      <c r="S8" s="14">
        <v>0</v>
      </c>
      <c r="T8" s="14">
        <v>0</v>
      </c>
      <c r="U8" s="14">
        <v>0</v>
      </c>
      <c r="V8" s="14">
        <v>0</v>
      </c>
      <c r="W8" s="14">
        <v>0</v>
      </c>
      <c r="X8" s="14">
        <v>0</v>
      </c>
      <c r="Y8" s="14">
        <v>0</v>
      </c>
      <c r="Z8" s="14">
        <v>0</v>
      </c>
      <c r="AA8" s="14">
        <v>0</v>
      </c>
      <c r="AB8" s="14">
        <v>0</v>
      </c>
      <c r="AC8" s="16" t="e">
        <f>_xlfn.XLOOKUP(Tbl_CapitalSummary[[#This Row],[Agency Code]]*1,#REF!,#REF!)</f>
        <v>#REF!</v>
      </c>
      <c r="AD8" s="17" t="e">
        <f>_xlfn.XLOOKUP(Tbl_CapitalSummary[[#This Row],[Agency Code]]*1,#REF!,#REF!)</f>
        <v>#REF!</v>
      </c>
    </row>
    <row r="9" spans="2:30" ht="135" x14ac:dyDescent="0.25">
      <c r="B9" s="12" t="s">
        <v>14</v>
      </c>
      <c r="C9" s="12" t="s">
        <v>15</v>
      </c>
      <c r="D9" s="13" t="s">
        <v>107</v>
      </c>
      <c r="E9" s="11" t="s">
        <v>16</v>
      </c>
      <c r="F9" s="13" t="s">
        <v>108</v>
      </c>
      <c r="G9" s="13" t="s">
        <v>10</v>
      </c>
      <c r="H9" s="15" t="s">
        <v>612</v>
      </c>
      <c r="I9" s="15">
        <v>2022.3</v>
      </c>
      <c r="J9" s="15" t="s">
        <v>613</v>
      </c>
      <c r="K9" s="15" t="s">
        <v>614</v>
      </c>
      <c r="L9" s="15" t="s">
        <v>11</v>
      </c>
      <c r="M9" s="12" t="s">
        <v>133</v>
      </c>
      <c r="N9" s="12" t="s">
        <v>134</v>
      </c>
      <c r="O9" s="13" t="s">
        <v>135</v>
      </c>
      <c r="P9" s="12" t="s">
        <v>136</v>
      </c>
      <c r="Q9" s="14">
        <v>7029000</v>
      </c>
      <c r="R9" s="14">
        <v>0</v>
      </c>
      <c r="S9" s="14">
        <v>0</v>
      </c>
      <c r="T9" s="14">
        <v>0</v>
      </c>
      <c r="U9" s="14">
        <v>0</v>
      </c>
      <c r="V9" s="14">
        <v>0</v>
      </c>
      <c r="W9" s="14">
        <v>0</v>
      </c>
      <c r="X9" s="14">
        <v>0</v>
      </c>
      <c r="Y9" s="14">
        <v>0</v>
      </c>
      <c r="Z9" s="14">
        <v>0</v>
      </c>
      <c r="AA9" s="14">
        <v>0</v>
      </c>
      <c r="AB9" s="14">
        <v>0</v>
      </c>
      <c r="AC9" s="16" t="e">
        <f>_xlfn.XLOOKUP(Tbl_CapitalSummary[[#This Row],[Agency Code]]*1,#REF!,#REF!)</f>
        <v>#REF!</v>
      </c>
      <c r="AD9" s="17" t="e">
        <f>_xlfn.XLOOKUP(Tbl_CapitalSummary[[#This Row],[Agency Code]]*1,#REF!,#REF!)</f>
        <v>#REF!</v>
      </c>
    </row>
    <row r="10" spans="2:30" ht="135" x14ac:dyDescent="0.25">
      <c r="B10" s="12" t="s">
        <v>14</v>
      </c>
      <c r="C10" s="12" t="s">
        <v>15</v>
      </c>
      <c r="D10" s="13" t="s">
        <v>107</v>
      </c>
      <c r="E10" s="11" t="s">
        <v>16</v>
      </c>
      <c r="F10" s="13" t="s">
        <v>108</v>
      </c>
      <c r="G10" s="13" t="s">
        <v>10</v>
      </c>
      <c r="H10" s="15" t="s">
        <v>612</v>
      </c>
      <c r="I10" s="15">
        <v>2022.3</v>
      </c>
      <c r="J10" s="15" t="s">
        <v>613</v>
      </c>
      <c r="K10" s="15" t="s">
        <v>614</v>
      </c>
      <c r="L10" s="15" t="s">
        <v>11</v>
      </c>
      <c r="M10" s="12" t="s">
        <v>139</v>
      </c>
      <c r="N10" s="12" t="s">
        <v>140</v>
      </c>
      <c r="O10" s="13" t="s">
        <v>141</v>
      </c>
      <c r="P10" s="12" t="s">
        <v>142</v>
      </c>
      <c r="Q10" s="14">
        <v>5800000</v>
      </c>
      <c r="R10" s="14">
        <v>0</v>
      </c>
      <c r="S10" s="14">
        <v>0</v>
      </c>
      <c r="T10" s="14">
        <v>0</v>
      </c>
      <c r="U10" s="14">
        <v>0</v>
      </c>
      <c r="V10" s="14">
        <v>0</v>
      </c>
      <c r="W10" s="14">
        <v>0</v>
      </c>
      <c r="X10" s="14">
        <v>0</v>
      </c>
      <c r="Y10" s="14">
        <v>0</v>
      </c>
      <c r="Z10" s="14">
        <v>0</v>
      </c>
      <c r="AA10" s="14">
        <v>0</v>
      </c>
      <c r="AB10" s="14">
        <v>0</v>
      </c>
      <c r="AC10" s="16" t="e">
        <f>_xlfn.XLOOKUP(Tbl_CapitalSummary[[#This Row],[Agency Code]]*1,#REF!,#REF!)</f>
        <v>#REF!</v>
      </c>
      <c r="AD10" s="17" t="e">
        <f>_xlfn.XLOOKUP(Tbl_CapitalSummary[[#This Row],[Agency Code]]*1,#REF!,#REF!)</f>
        <v>#REF!</v>
      </c>
    </row>
    <row r="11" spans="2:30" ht="135" x14ac:dyDescent="0.25">
      <c r="B11" s="12" t="s">
        <v>14</v>
      </c>
      <c r="C11" s="12" t="s">
        <v>15</v>
      </c>
      <c r="D11" s="13" t="s">
        <v>107</v>
      </c>
      <c r="E11" s="11" t="s">
        <v>16</v>
      </c>
      <c r="F11" s="13" t="s">
        <v>108</v>
      </c>
      <c r="G11" s="13" t="s">
        <v>10</v>
      </c>
      <c r="H11" s="15" t="s">
        <v>612</v>
      </c>
      <c r="I11" s="15">
        <v>2022.3</v>
      </c>
      <c r="J11" s="15" t="s">
        <v>613</v>
      </c>
      <c r="K11" s="15" t="s">
        <v>614</v>
      </c>
      <c r="L11" s="15" t="s">
        <v>11</v>
      </c>
      <c r="M11" s="12" t="s">
        <v>143</v>
      </c>
      <c r="N11" s="12" t="s">
        <v>144</v>
      </c>
      <c r="O11" s="13" t="s">
        <v>124</v>
      </c>
      <c r="P11" s="12" t="s">
        <v>123</v>
      </c>
      <c r="Q11" s="14">
        <v>6810000</v>
      </c>
      <c r="R11" s="14">
        <v>0</v>
      </c>
      <c r="S11" s="14">
        <v>0</v>
      </c>
      <c r="T11" s="14">
        <v>0</v>
      </c>
      <c r="U11" s="14">
        <v>0</v>
      </c>
      <c r="V11" s="14">
        <v>0</v>
      </c>
      <c r="W11" s="14">
        <v>0</v>
      </c>
      <c r="X11" s="14">
        <v>0</v>
      </c>
      <c r="Y11" s="14">
        <v>0</v>
      </c>
      <c r="Z11" s="14">
        <v>0</v>
      </c>
      <c r="AA11" s="14">
        <v>0</v>
      </c>
      <c r="AB11" s="14">
        <v>0</v>
      </c>
      <c r="AC11" s="16" t="e">
        <f>_xlfn.XLOOKUP(Tbl_CapitalSummary[[#This Row],[Agency Code]]*1,#REF!,#REF!)</f>
        <v>#REF!</v>
      </c>
      <c r="AD11" s="17" t="e">
        <f>_xlfn.XLOOKUP(Tbl_CapitalSummary[[#This Row],[Agency Code]]*1,#REF!,#REF!)</f>
        <v>#REF!</v>
      </c>
    </row>
    <row r="12" spans="2:30" ht="75" x14ac:dyDescent="0.25">
      <c r="B12" s="12" t="s">
        <v>14</v>
      </c>
      <c r="C12" s="12" t="s">
        <v>15</v>
      </c>
      <c r="D12" s="13" t="s">
        <v>107</v>
      </c>
      <c r="E12" s="11" t="s">
        <v>16</v>
      </c>
      <c r="F12" s="13" t="s">
        <v>108</v>
      </c>
      <c r="G12" s="13" t="s">
        <v>12</v>
      </c>
      <c r="H12" s="15" t="s">
        <v>606</v>
      </c>
      <c r="I12" s="15">
        <v>2023.2</v>
      </c>
      <c r="J12" s="15" t="s">
        <v>608</v>
      </c>
      <c r="K12" s="15" t="s">
        <v>609</v>
      </c>
      <c r="L12" s="15" t="s">
        <v>11</v>
      </c>
      <c r="M12" s="12" t="s">
        <v>115</v>
      </c>
      <c r="N12" s="12" t="s">
        <v>116</v>
      </c>
      <c r="O12" s="13" t="s">
        <v>117</v>
      </c>
      <c r="P12" s="12" t="s">
        <v>118</v>
      </c>
      <c r="Q12" s="14">
        <v>0</v>
      </c>
      <c r="R12" s="14">
        <v>0</v>
      </c>
      <c r="S12" s="14">
        <v>0</v>
      </c>
      <c r="T12" s="14">
        <v>0</v>
      </c>
      <c r="U12" s="14">
        <v>0</v>
      </c>
      <c r="V12" s="14">
        <v>0</v>
      </c>
      <c r="W12" s="14">
        <v>0</v>
      </c>
      <c r="X12" s="14">
        <v>0</v>
      </c>
      <c r="Y12" s="14">
        <v>0</v>
      </c>
      <c r="Z12" s="14">
        <v>0</v>
      </c>
      <c r="AA12" s="14">
        <v>0</v>
      </c>
      <c r="AB12" s="14">
        <v>0</v>
      </c>
      <c r="AC12" s="16" t="e">
        <f>_xlfn.XLOOKUP(Tbl_CapitalSummary[[#This Row],[Agency Code]]*1,#REF!,#REF!)</f>
        <v>#REF!</v>
      </c>
      <c r="AD12" s="17" t="e">
        <f>_xlfn.XLOOKUP(Tbl_CapitalSummary[[#This Row],[Agency Code]]*1,#REF!,#REF!)</f>
        <v>#REF!</v>
      </c>
    </row>
    <row r="13" spans="2:30" ht="75" x14ac:dyDescent="0.25">
      <c r="B13" s="12" t="s">
        <v>14</v>
      </c>
      <c r="C13" s="12" t="s">
        <v>15</v>
      </c>
      <c r="D13" s="13" t="s">
        <v>107</v>
      </c>
      <c r="E13" s="11" t="s">
        <v>16</v>
      </c>
      <c r="F13" s="13" t="s">
        <v>108</v>
      </c>
      <c r="G13" s="13" t="s">
        <v>12</v>
      </c>
      <c r="H13" s="15" t="s">
        <v>606</v>
      </c>
      <c r="I13" s="15">
        <v>2023.2</v>
      </c>
      <c r="J13" s="15" t="s">
        <v>608</v>
      </c>
      <c r="K13" s="15" t="s">
        <v>609</v>
      </c>
      <c r="L13" s="15" t="s">
        <v>11</v>
      </c>
      <c r="M13" s="12" t="s">
        <v>125</v>
      </c>
      <c r="N13" s="12" t="s">
        <v>126</v>
      </c>
      <c r="O13" s="13" t="s">
        <v>113</v>
      </c>
      <c r="P13" s="12" t="s">
        <v>114</v>
      </c>
      <c r="Q13" s="14">
        <v>0</v>
      </c>
      <c r="R13" s="14">
        <v>8000000</v>
      </c>
      <c r="S13" s="14">
        <v>0</v>
      </c>
      <c r="T13" s="14">
        <v>0</v>
      </c>
      <c r="U13" s="14">
        <v>0</v>
      </c>
      <c r="V13" s="14">
        <v>0</v>
      </c>
      <c r="W13" s="14">
        <v>0</v>
      </c>
      <c r="X13" s="14">
        <v>0</v>
      </c>
      <c r="Y13" s="14">
        <v>0</v>
      </c>
      <c r="Z13" s="14">
        <v>0</v>
      </c>
      <c r="AA13" s="14">
        <v>0</v>
      </c>
      <c r="AB13" s="14">
        <v>0</v>
      </c>
      <c r="AC13" s="16" t="e">
        <f>_xlfn.XLOOKUP(Tbl_CapitalSummary[[#This Row],[Agency Code]]*1,#REF!,#REF!)</f>
        <v>#REF!</v>
      </c>
      <c r="AD13" s="17" t="e">
        <f>_xlfn.XLOOKUP(Tbl_CapitalSummary[[#This Row],[Agency Code]]*1,#REF!,#REF!)</f>
        <v>#REF!</v>
      </c>
    </row>
    <row r="14" spans="2:30" ht="195" x14ac:dyDescent="0.25">
      <c r="B14" s="12" t="s">
        <v>14</v>
      </c>
      <c r="C14" s="12" t="s">
        <v>15</v>
      </c>
      <c r="D14" s="13" t="s">
        <v>107</v>
      </c>
      <c r="E14" s="11" t="s">
        <v>16</v>
      </c>
      <c r="F14" s="13" t="s">
        <v>108</v>
      </c>
      <c r="G14" s="13" t="s">
        <v>12</v>
      </c>
      <c r="H14" s="15" t="s">
        <v>606</v>
      </c>
      <c r="I14" s="15">
        <v>2023.2</v>
      </c>
      <c r="J14" s="15" t="s">
        <v>608</v>
      </c>
      <c r="K14" s="15" t="s">
        <v>609</v>
      </c>
      <c r="L14" s="15" t="s">
        <v>11</v>
      </c>
      <c r="M14" s="12" t="s">
        <v>129</v>
      </c>
      <c r="N14" s="12" t="s">
        <v>130</v>
      </c>
      <c r="O14" s="13" t="s">
        <v>131</v>
      </c>
      <c r="P14" s="12" t="s">
        <v>132</v>
      </c>
      <c r="Q14" s="14">
        <v>0</v>
      </c>
      <c r="R14" s="14">
        <v>7039000</v>
      </c>
      <c r="S14" s="14">
        <v>0</v>
      </c>
      <c r="T14" s="14">
        <v>0</v>
      </c>
      <c r="U14" s="14">
        <v>0</v>
      </c>
      <c r="V14" s="14">
        <v>0</v>
      </c>
      <c r="W14" s="14">
        <v>0</v>
      </c>
      <c r="X14" s="14">
        <v>0</v>
      </c>
      <c r="Y14" s="14">
        <v>0</v>
      </c>
      <c r="Z14" s="14">
        <v>0</v>
      </c>
      <c r="AA14" s="14">
        <v>0</v>
      </c>
      <c r="AB14" s="14">
        <v>0</v>
      </c>
      <c r="AC14" s="16" t="e">
        <f>_xlfn.XLOOKUP(Tbl_CapitalSummary[[#This Row],[Agency Code]]*1,#REF!,#REF!)</f>
        <v>#REF!</v>
      </c>
      <c r="AD14" s="17" t="e">
        <f>_xlfn.XLOOKUP(Tbl_CapitalSummary[[#This Row],[Agency Code]]*1,#REF!,#REF!)</f>
        <v>#REF!</v>
      </c>
    </row>
    <row r="15" spans="2:30" ht="60" x14ac:dyDescent="0.25">
      <c r="B15" s="12" t="s">
        <v>14</v>
      </c>
      <c r="C15" s="12" t="s">
        <v>15</v>
      </c>
      <c r="D15" s="13" t="s">
        <v>107</v>
      </c>
      <c r="E15" s="11" t="s">
        <v>16</v>
      </c>
      <c r="F15" s="13" t="s">
        <v>108</v>
      </c>
      <c r="G15" s="13" t="s">
        <v>12</v>
      </c>
      <c r="H15" s="15" t="s">
        <v>606</v>
      </c>
      <c r="I15" s="15">
        <v>2023.2</v>
      </c>
      <c r="J15" s="15" t="s">
        <v>608</v>
      </c>
      <c r="K15" s="15" t="s">
        <v>609</v>
      </c>
      <c r="L15" s="15" t="s">
        <v>11</v>
      </c>
      <c r="M15" s="12" t="s">
        <v>137</v>
      </c>
      <c r="N15" s="12" t="s">
        <v>138</v>
      </c>
      <c r="O15" s="13" t="s">
        <v>122</v>
      </c>
      <c r="P15" s="12" t="s">
        <v>121</v>
      </c>
      <c r="Q15" s="14">
        <v>0</v>
      </c>
      <c r="R15" s="14">
        <v>6000000</v>
      </c>
      <c r="S15" s="14">
        <v>0</v>
      </c>
      <c r="T15" s="14">
        <v>0</v>
      </c>
      <c r="U15" s="14">
        <v>0</v>
      </c>
      <c r="V15" s="14">
        <v>0</v>
      </c>
      <c r="W15" s="14">
        <v>0</v>
      </c>
      <c r="X15" s="14">
        <v>0</v>
      </c>
      <c r="Y15" s="14">
        <v>0</v>
      </c>
      <c r="Z15" s="14">
        <v>0</v>
      </c>
      <c r="AA15" s="14">
        <v>0</v>
      </c>
      <c r="AB15" s="14">
        <v>0</v>
      </c>
      <c r="AC15" s="16" t="e">
        <f>_xlfn.XLOOKUP(Tbl_CapitalSummary[[#This Row],[Agency Code]]*1,#REF!,#REF!)</f>
        <v>#REF!</v>
      </c>
      <c r="AD15" s="17" t="e">
        <f>_xlfn.XLOOKUP(Tbl_CapitalSummary[[#This Row],[Agency Code]]*1,#REF!,#REF!)</f>
        <v>#REF!</v>
      </c>
    </row>
    <row r="16" spans="2:30" ht="45" x14ac:dyDescent="0.25">
      <c r="B16" s="12" t="s">
        <v>17</v>
      </c>
      <c r="C16" s="12" t="s">
        <v>18</v>
      </c>
      <c r="D16" s="13" t="s">
        <v>145</v>
      </c>
      <c r="E16" s="11" t="s">
        <v>19</v>
      </c>
      <c r="F16" s="13" t="s">
        <v>108</v>
      </c>
      <c r="G16" s="13" t="s">
        <v>10</v>
      </c>
      <c r="H16" s="15" t="s">
        <v>612</v>
      </c>
      <c r="I16" s="15">
        <v>2022.3</v>
      </c>
      <c r="J16" s="15" t="s">
        <v>613</v>
      </c>
      <c r="K16" s="15" t="s">
        <v>614</v>
      </c>
      <c r="L16" s="15" t="s">
        <v>13</v>
      </c>
      <c r="M16" s="12" t="s">
        <v>146</v>
      </c>
      <c r="N16" s="12" t="s">
        <v>147</v>
      </c>
      <c r="O16" s="13" t="s">
        <v>148</v>
      </c>
      <c r="P16" s="12" t="s">
        <v>146</v>
      </c>
      <c r="Q16" s="14">
        <v>0</v>
      </c>
      <c r="R16" s="14">
        <v>0</v>
      </c>
      <c r="S16" s="14">
        <v>1060000</v>
      </c>
      <c r="T16" s="14">
        <v>0</v>
      </c>
      <c r="U16" s="14">
        <v>0</v>
      </c>
      <c r="V16" s="14">
        <v>0</v>
      </c>
      <c r="W16" s="14">
        <v>0</v>
      </c>
      <c r="X16" s="14">
        <v>0</v>
      </c>
      <c r="Y16" s="14">
        <v>0</v>
      </c>
      <c r="Z16" s="14">
        <v>0</v>
      </c>
      <c r="AA16" s="14">
        <v>0</v>
      </c>
      <c r="AB16" s="14">
        <v>0</v>
      </c>
      <c r="AC16" s="16" t="e">
        <f>_xlfn.XLOOKUP(Tbl_CapitalSummary[[#This Row],[Agency Code]]*1,#REF!,#REF!)</f>
        <v>#REF!</v>
      </c>
      <c r="AD16" s="17" t="e">
        <f>_xlfn.XLOOKUP(Tbl_CapitalSummary[[#This Row],[Agency Code]]*1,#REF!,#REF!)</f>
        <v>#REF!</v>
      </c>
    </row>
    <row r="17" spans="2:30" ht="45" x14ac:dyDescent="0.25">
      <c r="B17" s="12" t="s">
        <v>17</v>
      </c>
      <c r="C17" s="12" t="s">
        <v>18</v>
      </c>
      <c r="D17" s="13" t="s">
        <v>145</v>
      </c>
      <c r="E17" s="11" t="s">
        <v>19</v>
      </c>
      <c r="F17" s="13" t="s">
        <v>108</v>
      </c>
      <c r="G17" s="13" t="s">
        <v>10</v>
      </c>
      <c r="H17" s="15" t="s">
        <v>612</v>
      </c>
      <c r="I17" s="15">
        <v>2022.3</v>
      </c>
      <c r="J17" s="15" t="s">
        <v>613</v>
      </c>
      <c r="K17" s="15" t="s">
        <v>614</v>
      </c>
      <c r="L17" s="15" t="s">
        <v>13</v>
      </c>
      <c r="M17" s="12" t="s">
        <v>149</v>
      </c>
      <c r="N17" s="12" t="s">
        <v>150</v>
      </c>
      <c r="O17" s="13" t="s">
        <v>151</v>
      </c>
      <c r="P17" s="12" t="s">
        <v>149</v>
      </c>
      <c r="Q17" s="14">
        <v>0</v>
      </c>
      <c r="R17" s="14">
        <v>0</v>
      </c>
      <c r="S17" s="14">
        <v>800000</v>
      </c>
      <c r="T17" s="14">
        <v>0</v>
      </c>
      <c r="U17" s="14">
        <v>0</v>
      </c>
      <c r="V17" s="14">
        <v>0</v>
      </c>
      <c r="W17" s="14">
        <v>0</v>
      </c>
      <c r="X17" s="14">
        <v>0</v>
      </c>
      <c r="Y17" s="14">
        <v>0</v>
      </c>
      <c r="Z17" s="14">
        <v>0</v>
      </c>
      <c r="AA17" s="14">
        <v>0</v>
      </c>
      <c r="AB17" s="14">
        <v>0</v>
      </c>
      <c r="AC17" s="16" t="e">
        <f>_xlfn.XLOOKUP(Tbl_CapitalSummary[[#This Row],[Agency Code]]*1,#REF!,#REF!)</f>
        <v>#REF!</v>
      </c>
      <c r="AD17" s="17" t="e">
        <f>_xlfn.XLOOKUP(Tbl_CapitalSummary[[#This Row],[Agency Code]]*1,#REF!,#REF!)</f>
        <v>#REF!</v>
      </c>
    </row>
    <row r="18" spans="2:30" ht="150" x14ac:dyDescent="0.25">
      <c r="B18" s="12" t="s">
        <v>17</v>
      </c>
      <c r="C18" s="12" t="s">
        <v>18</v>
      </c>
      <c r="D18" s="13" t="s">
        <v>145</v>
      </c>
      <c r="E18" s="11" t="s">
        <v>19</v>
      </c>
      <c r="F18" s="13" t="s">
        <v>108</v>
      </c>
      <c r="G18" s="13" t="s">
        <v>10</v>
      </c>
      <c r="H18" s="15" t="s">
        <v>612</v>
      </c>
      <c r="I18" s="15">
        <v>2022.3</v>
      </c>
      <c r="J18" s="15" t="s">
        <v>613</v>
      </c>
      <c r="K18" s="15" t="s">
        <v>614</v>
      </c>
      <c r="L18" s="15" t="s">
        <v>11</v>
      </c>
      <c r="M18" s="12" t="s">
        <v>152</v>
      </c>
      <c r="N18" s="12" t="s">
        <v>153</v>
      </c>
      <c r="O18" s="13" t="s">
        <v>154</v>
      </c>
      <c r="P18" s="12" t="s">
        <v>155</v>
      </c>
      <c r="Q18" s="14">
        <v>2500000</v>
      </c>
      <c r="R18" s="14">
        <v>0</v>
      </c>
      <c r="S18" s="14">
        <v>0</v>
      </c>
      <c r="T18" s="14">
        <v>0</v>
      </c>
      <c r="U18" s="14">
        <v>0</v>
      </c>
      <c r="V18" s="14">
        <v>0</v>
      </c>
      <c r="W18" s="14">
        <v>0</v>
      </c>
      <c r="X18" s="14">
        <v>0</v>
      </c>
      <c r="Y18" s="14">
        <v>0</v>
      </c>
      <c r="Z18" s="14">
        <v>0</v>
      </c>
      <c r="AA18" s="14">
        <v>0</v>
      </c>
      <c r="AB18" s="14">
        <v>0</v>
      </c>
      <c r="AC18" s="16" t="e">
        <f>_xlfn.XLOOKUP(Tbl_CapitalSummary[[#This Row],[Agency Code]]*1,#REF!,#REF!)</f>
        <v>#REF!</v>
      </c>
      <c r="AD18" s="17" t="e">
        <f>_xlfn.XLOOKUP(Tbl_CapitalSummary[[#This Row],[Agency Code]]*1,#REF!,#REF!)</f>
        <v>#REF!</v>
      </c>
    </row>
    <row r="19" spans="2:30" ht="45" x14ac:dyDescent="0.25">
      <c r="B19" s="12" t="s">
        <v>17</v>
      </c>
      <c r="C19" s="12" t="s">
        <v>18</v>
      </c>
      <c r="D19" s="13" t="s">
        <v>145</v>
      </c>
      <c r="E19" s="11" t="s">
        <v>19</v>
      </c>
      <c r="F19" s="13" t="s">
        <v>108</v>
      </c>
      <c r="G19" s="13" t="s">
        <v>640</v>
      </c>
      <c r="H19" s="15">
        <v>2024</v>
      </c>
      <c r="I19" s="15">
        <v>2024.1</v>
      </c>
      <c r="J19" s="15" t="s">
        <v>641</v>
      </c>
      <c r="K19" s="15" t="s">
        <v>642</v>
      </c>
      <c r="L19" s="15" t="s">
        <v>13</v>
      </c>
      <c r="M19" s="12" t="s">
        <v>639</v>
      </c>
      <c r="N19" s="12" t="s">
        <v>643</v>
      </c>
      <c r="O19" s="13">
        <v>18671</v>
      </c>
      <c r="P19" s="12" t="s">
        <v>639</v>
      </c>
      <c r="Q19" s="14">
        <v>0</v>
      </c>
      <c r="R19" s="14">
        <v>0</v>
      </c>
      <c r="S19" s="14">
        <v>0</v>
      </c>
      <c r="T19" s="14">
        <v>740000</v>
      </c>
      <c r="U19" s="14">
        <v>0</v>
      </c>
      <c r="V19" s="14">
        <v>0</v>
      </c>
      <c r="W19" s="14">
        <v>0</v>
      </c>
      <c r="X19" s="14">
        <v>0</v>
      </c>
      <c r="Y19" s="14">
        <v>0</v>
      </c>
      <c r="Z19" s="14">
        <v>0</v>
      </c>
      <c r="AA19" s="14">
        <v>0</v>
      </c>
      <c r="AB19" s="14">
        <v>0</v>
      </c>
      <c r="AC19" s="16" t="e">
        <f>_xlfn.XLOOKUP(Tbl_CapitalSummary[[#This Row],[Agency Code]]*1,#REF!,#REF!)</f>
        <v>#REF!</v>
      </c>
      <c r="AD19" s="17" t="e">
        <f>_xlfn.XLOOKUP(Tbl_CapitalSummary[[#This Row],[Agency Code]]*1,#REF!,#REF!)</f>
        <v>#REF!</v>
      </c>
    </row>
    <row r="20" spans="2:30" ht="60" x14ac:dyDescent="0.25">
      <c r="B20" s="12" t="s">
        <v>20</v>
      </c>
      <c r="C20" s="12" t="s">
        <v>21</v>
      </c>
      <c r="D20" s="13" t="s">
        <v>156</v>
      </c>
      <c r="E20" s="11" t="s">
        <v>22</v>
      </c>
      <c r="F20" s="13" t="s">
        <v>108</v>
      </c>
      <c r="G20" s="13" t="s">
        <v>10</v>
      </c>
      <c r="H20" s="15" t="s">
        <v>612</v>
      </c>
      <c r="I20" s="15">
        <v>2022.3</v>
      </c>
      <c r="J20" s="15" t="s">
        <v>613</v>
      </c>
      <c r="K20" s="15" t="s">
        <v>614</v>
      </c>
      <c r="L20" s="15" t="s">
        <v>13</v>
      </c>
      <c r="M20" s="12" t="s">
        <v>161</v>
      </c>
      <c r="N20" s="12" t="s">
        <v>162</v>
      </c>
      <c r="O20" s="13" t="s">
        <v>163</v>
      </c>
      <c r="P20" s="12" t="s">
        <v>164</v>
      </c>
      <c r="Q20" s="14">
        <v>0</v>
      </c>
      <c r="R20" s="14">
        <v>0</v>
      </c>
      <c r="S20" s="14">
        <v>0</v>
      </c>
      <c r="T20" s="14">
        <v>0</v>
      </c>
      <c r="U20" s="14">
        <v>0</v>
      </c>
      <c r="V20" s="14">
        <v>0</v>
      </c>
      <c r="W20" s="14">
        <v>0</v>
      </c>
      <c r="X20" s="14">
        <v>0</v>
      </c>
      <c r="Y20" s="14">
        <v>7850000</v>
      </c>
      <c r="Z20" s="14">
        <v>0</v>
      </c>
      <c r="AA20" s="14">
        <v>7850000</v>
      </c>
      <c r="AB20" s="14">
        <v>0</v>
      </c>
      <c r="AC20" s="16" t="e">
        <f>_xlfn.XLOOKUP(Tbl_CapitalSummary[[#This Row],[Agency Code]]*1,#REF!,#REF!)</f>
        <v>#REF!</v>
      </c>
      <c r="AD20" s="17" t="e">
        <f>_xlfn.XLOOKUP(Tbl_CapitalSummary[[#This Row],[Agency Code]]*1,#REF!,#REF!)</f>
        <v>#REF!</v>
      </c>
    </row>
    <row r="21" spans="2:30" ht="60" x14ac:dyDescent="0.25">
      <c r="B21" s="12" t="s">
        <v>20</v>
      </c>
      <c r="C21" s="12" t="s">
        <v>21</v>
      </c>
      <c r="D21" s="13" t="s">
        <v>156</v>
      </c>
      <c r="E21" s="11" t="s">
        <v>22</v>
      </c>
      <c r="F21" s="13" t="s">
        <v>108</v>
      </c>
      <c r="G21" s="13" t="s">
        <v>10</v>
      </c>
      <c r="H21" s="15" t="s">
        <v>612</v>
      </c>
      <c r="I21" s="15">
        <v>2022.3</v>
      </c>
      <c r="J21" s="15" t="s">
        <v>613</v>
      </c>
      <c r="K21" s="15" t="s">
        <v>614</v>
      </c>
      <c r="L21" s="15" t="s">
        <v>13</v>
      </c>
      <c r="M21" s="12" t="s">
        <v>165</v>
      </c>
      <c r="N21" s="12" t="s">
        <v>166</v>
      </c>
      <c r="O21" s="13" t="s">
        <v>167</v>
      </c>
      <c r="P21" s="12" t="s">
        <v>168</v>
      </c>
      <c r="Q21" s="14">
        <v>5850000</v>
      </c>
      <c r="R21" s="14">
        <v>0</v>
      </c>
      <c r="S21" s="14">
        <v>0</v>
      </c>
      <c r="T21" s="14">
        <v>0</v>
      </c>
      <c r="U21" s="14">
        <v>0</v>
      </c>
      <c r="V21" s="14">
        <v>0</v>
      </c>
      <c r="W21" s="14">
        <v>0</v>
      </c>
      <c r="X21" s="14">
        <v>0</v>
      </c>
      <c r="Y21" s="14">
        <v>0</v>
      </c>
      <c r="Z21" s="14">
        <v>0</v>
      </c>
      <c r="AA21" s="14">
        <v>0</v>
      </c>
      <c r="AB21" s="14">
        <v>0</v>
      </c>
      <c r="AC21" s="16" t="e">
        <f>_xlfn.XLOOKUP(Tbl_CapitalSummary[[#This Row],[Agency Code]]*1,#REF!,#REF!)</f>
        <v>#REF!</v>
      </c>
      <c r="AD21" s="17" t="e">
        <f>_xlfn.XLOOKUP(Tbl_CapitalSummary[[#This Row],[Agency Code]]*1,#REF!,#REF!)</f>
        <v>#REF!</v>
      </c>
    </row>
    <row r="22" spans="2:30" ht="75" x14ac:dyDescent="0.25">
      <c r="B22" s="12" t="s">
        <v>20</v>
      </c>
      <c r="C22" s="12" t="s">
        <v>21</v>
      </c>
      <c r="D22" s="13" t="s">
        <v>156</v>
      </c>
      <c r="E22" s="11" t="s">
        <v>22</v>
      </c>
      <c r="F22" s="13" t="s">
        <v>108</v>
      </c>
      <c r="G22" s="13" t="s">
        <v>12</v>
      </c>
      <c r="H22" s="15" t="s">
        <v>606</v>
      </c>
      <c r="I22" s="15">
        <v>2023.2</v>
      </c>
      <c r="J22" s="15" t="s">
        <v>608</v>
      </c>
      <c r="K22" s="15" t="s">
        <v>609</v>
      </c>
      <c r="L22" s="15" t="s">
        <v>11</v>
      </c>
      <c r="M22" s="12" t="s">
        <v>157</v>
      </c>
      <c r="N22" s="12" t="s">
        <v>158</v>
      </c>
      <c r="O22" s="13" t="s">
        <v>159</v>
      </c>
      <c r="P22" s="12" t="s">
        <v>160</v>
      </c>
      <c r="Q22" s="14">
        <v>0</v>
      </c>
      <c r="R22" s="14">
        <v>0</v>
      </c>
      <c r="S22" s="14">
        <v>0</v>
      </c>
      <c r="T22" s="14">
        <v>0</v>
      </c>
      <c r="U22" s="14">
        <v>0</v>
      </c>
      <c r="V22" s="14">
        <v>0</v>
      </c>
      <c r="W22" s="14">
        <v>0</v>
      </c>
      <c r="X22" s="14">
        <v>0</v>
      </c>
      <c r="Y22" s="14">
        <v>0</v>
      </c>
      <c r="Z22" s="14">
        <v>20000000</v>
      </c>
      <c r="AA22" s="14">
        <v>0</v>
      </c>
      <c r="AB22" s="14">
        <v>20000000</v>
      </c>
      <c r="AC22" s="16" t="e">
        <f>_xlfn.XLOOKUP(Tbl_CapitalSummary[[#This Row],[Agency Code]]*1,#REF!,#REF!)</f>
        <v>#REF!</v>
      </c>
      <c r="AD22" s="17" t="e">
        <f>_xlfn.XLOOKUP(Tbl_CapitalSummary[[#This Row],[Agency Code]]*1,#REF!,#REF!)</f>
        <v>#REF!</v>
      </c>
    </row>
    <row r="23" spans="2:30" ht="60" x14ac:dyDescent="0.25">
      <c r="B23" s="12" t="s">
        <v>20</v>
      </c>
      <c r="C23" s="12" t="s">
        <v>23</v>
      </c>
      <c r="D23" s="13" t="s">
        <v>169</v>
      </c>
      <c r="E23" s="11" t="s">
        <v>24</v>
      </c>
      <c r="F23" s="13" t="s">
        <v>108</v>
      </c>
      <c r="G23" s="13" t="s">
        <v>10</v>
      </c>
      <c r="H23" s="15" t="s">
        <v>612</v>
      </c>
      <c r="I23" s="15">
        <v>2022.3</v>
      </c>
      <c r="J23" s="15" t="s">
        <v>613</v>
      </c>
      <c r="K23" s="15" t="s">
        <v>614</v>
      </c>
      <c r="L23" s="15" t="s">
        <v>13</v>
      </c>
      <c r="M23" s="12" t="s">
        <v>173</v>
      </c>
      <c r="N23" s="12" t="s">
        <v>174</v>
      </c>
      <c r="O23" s="13" t="s">
        <v>172</v>
      </c>
      <c r="P23" s="12" t="s">
        <v>173</v>
      </c>
      <c r="Q23" s="14">
        <v>0</v>
      </c>
      <c r="R23" s="14">
        <v>0</v>
      </c>
      <c r="S23" s="14">
        <v>7387000</v>
      </c>
      <c r="T23" s="14">
        <v>0</v>
      </c>
      <c r="U23" s="14">
        <v>0</v>
      </c>
      <c r="V23" s="14">
        <v>0</v>
      </c>
      <c r="W23" s="14">
        <v>0</v>
      </c>
      <c r="X23" s="14">
        <v>0</v>
      </c>
      <c r="Y23" s="14">
        <v>0</v>
      </c>
      <c r="Z23" s="14">
        <v>0</v>
      </c>
      <c r="AA23" s="14">
        <v>0</v>
      </c>
      <c r="AB23" s="14">
        <v>0</v>
      </c>
      <c r="AC23" s="16" t="e">
        <f>_xlfn.XLOOKUP(Tbl_CapitalSummary[[#This Row],[Agency Code]]*1,#REF!,#REF!)</f>
        <v>#REF!</v>
      </c>
      <c r="AD23" s="17" t="e">
        <f>_xlfn.XLOOKUP(Tbl_CapitalSummary[[#This Row],[Agency Code]]*1,#REF!,#REF!)</f>
        <v>#REF!</v>
      </c>
    </row>
    <row r="24" spans="2:30" ht="120" x14ac:dyDescent="0.25">
      <c r="B24" s="12" t="s">
        <v>20</v>
      </c>
      <c r="C24" s="12" t="s">
        <v>23</v>
      </c>
      <c r="D24" s="13" t="s">
        <v>169</v>
      </c>
      <c r="E24" s="11" t="s">
        <v>24</v>
      </c>
      <c r="F24" s="13" t="s">
        <v>108</v>
      </c>
      <c r="G24" s="13" t="s">
        <v>10</v>
      </c>
      <c r="H24" s="15" t="s">
        <v>612</v>
      </c>
      <c r="I24" s="15">
        <v>2022.3</v>
      </c>
      <c r="J24" s="15" t="s">
        <v>613</v>
      </c>
      <c r="K24" s="15" t="s">
        <v>614</v>
      </c>
      <c r="L24" s="15" t="s">
        <v>13</v>
      </c>
      <c r="M24" s="12" t="s">
        <v>175</v>
      </c>
      <c r="N24" s="12" t="s">
        <v>176</v>
      </c>
      <c r="O24" s="13" t="s">
        <v>177</v>
      </c>
      <c r="P24" s="12" t="s">
        <v>175</v>
      </c>
      <c r="Q24" s="14">
        <v>0</v>
      </c>
      <c r="R24" s="14">
        <v>0</v>
      </c>
      <c r="S24" s="14">
        <v>2037000</v>
      </c>
      <c r="T24" s="14">
        <v>0</v>
      </c>
      <c r="U24" s="14">
        <v>0</v>
      </c>
      <c r="V24" s="14">
        <v>0</v>
      </c>
      <c r="W24" s="14">
        <v>0</v>
      </c>
      <c r="X24" s="14">
        <v>0</v>
      </c>
      <c r="Y24" s="14">
        <v>0</v>
      </c>
      <c r="Z24" s="14">
        <v>0</v>
      </c>
      <c r="AA24" s="14">
        <v>0</v>
      </c>
      <c r="AB24" s="14">
        <v>0</v>
      </c>
      <c r="AC24" s="16" t="e">
        <f>_xlfn.XLOOKUP(Tbl_CapitalSummary[[#This Row],[Agency Code]]*1,#REF!,#REF!)</f>
        <v>#REF!</v>
      </c>
      <c r="AD24" s="17" t="e">
        <f>_xlfn.XLOOKUP(Tbl_CapitalSummary[[#This Row],[Agency Code]]*1,#REF!,#REF!)</f>
        <v>#REF!</v>
      </c>
    </row>
    <row r="25" spans="2:30" ht="75" x14ac:dyDescent="0.25">
      <c r="B25" s="12" t="s">
        <v>20</v>
      </c>
      <c r="C25" s="12" t="s">
        <v>23</v>
      </c>
      <c r="D25" s="13" t="s">
        <v>169</v>
      </c>
      <c r="E25" s="11" t="s">
        <v>24</v>
      </c>
      <c r="F25" s="13" t="s">
        <v>108</v>
      </c>
      <c r="G25" s="13" t="s">
        <v>10</v>
      </c>
      <c r="H25" s="15" t="s">
        <v>612</v>
      </c>
      <c r="I25" s="15">
        <v>2022.3</v>
      </c>
      <c r="J25" s="15" t="s">
        <v>613</v>
      </c>
      <c r="K25" s="15" t="s">
        <v>614</v>
      </c>
      <c r="L25" s="15" t="s">
        <v>13</v>
      </c>
      <c r="M25" s="12" t="s">
        <v>178</v>
      </c>
      <c r="N25" s="12" t="s">
        <v>179</v>
      </c>
      <c r="O25" s="13" t="s">
        <v>180</v>
      </c>
      <c r="P25" s="12" t="s">
        <v>178</v>
      </c>
      <c r="Q25" s="14">
        <v>14250000</v>
      </c>
      <c r="R25" s="14">
        <v>0</v>
      </c>
      <c r="S25" s="14">
        <v>0</v>
      </c>
      <c r="T25" s="14">
        <v>0</v>
      </c>
      <c r="U25" s="14">
        <v>0</v>
      </c>
      <c r="V25" s="14">
        <v>0</v>
      </c>
      <c r="W25" s="14">
        <v>0</v>
      </c>
      <c r="X25" s="14">
        <v>0</v>
      </c>
      <c r="Y25" s="14">
        <v>9750000</v>
      </c>
      <c r="Z25" s="14">
        <v>0</v>
      </c>
      <c r="AA25" s="14">
        <v>9750000</v>
      </c>
      <c r="AB25" s="14">
        <v>0</v>
      </c>
      <c r="AC25" s="16" t="e">
        <f>_xlfn.XLOOKUP(Tbl_CapitalSummary[[#This Row],[Agency Code]]*1,#REF!,#REF!)</f>
        <v>#REF!</v>
      </c>
      <c r="AD25" s="17" t="e">
        <f>_xlfn.XLOOKUP(Tbl_CapitalSummary[[#This Row],[Agency Code]]*1,#REF!,#REF!)</f>
        <v>#REF!</v>
      </c>
    </row>
    <row r="26" spans="2:30" ht="60" x14ac:dyDescent="0.25">
      <c r="B26" s="12" t="s">
        <v>20</v>
      </c>
      <c r="C26" s="12" t="s">
        <v>23</v>
      </c>
      <c r="D26" s="13" t="s">
        <v>169</v>
      </c>
      <c r="E26" s="11" t="s">
        <v>24</v>
      </c>
      <c r="F26" s="13" t="s">
        <v>108</v>
      </c>
      <c r="G26" s="13" t="s">
        <v>10</v>
      </c>
      <c r="H26" s="15" t="s">
        <v>612</v>
      </c>
      <c r="I26" s="15">
        <v>2022.3</v>
      </c>
      <c r="J26" s="15" t="s">
        <v>613</v>
      </c>
      <c r="K26" s="15" t="s">
        <v>614</v>
      </c>
      <c r="L26" s="15" t="s">
        <v>11</v>
      </c>
      <c r="M26" s="12" t="s">
        <v>170</v>
      </c>
      <c r="N26" s="12" t="s">
        <v>171</v>
      </c>
      <c r="O26" s="13" t="s">
        <v>172</v>
      </c>
      <c r="P26" s="12" t="s">
        <v>173</v>
      </c>
      <c r="Q26" s="14">
        <v>0</v>
      </c>
      <c r="R26" s="14">
        <v>0</v>
      </c>
      <c r="S26" s="14">
        <v>-7387000</v>
      </c>
      <c r="T26" s="14">
        <v>0</v>
      </c>
      <c r="U26" s="14">
        <v>0</v>
      </c>
      <c r="V26" s="14">
        <v>0</v>
      </c>
      <c r="W26" s="14">
        <v>0</v>
      </c>
      <c r="X26" s="14">
        <v>0</v>
      </c>
      <c r="Y26" s="14">
        <v>0</v>
      </c>
      <c r="Z26" s="14">
        <v>0</v>
      </c>
      <c r="AA26" s="14">
        <v>0</v>
      </c>
      <c r="AB26" s="14">
        <v>0</v>
      </c>
      <c r="AC26" s="16" t="e">
        <f>_xlfn.XLOOKUP(Tbl_CapitalSummary[[#This Row],[Agency Code]]*1,#REF!,#REF!)</f>
        <v>#REF!</v>
      </c>
      <c r="AD26" s="17" t="e">
        <f>_xlfn.XLOOKUP(Tbl_CapitalSummary[[#This Row],[Agency Code]]*1,#REF!,#REF!)</f>
        <v>#REF!</v>
      </c>
    </row>
    <row r="27" spans="2:30" ht="45" x14ac:dyDescent="0.25">
      <c r="B27" s="12" t="s">
        <v>20</v>
      </c>
      <c r="C27" s="12" t="s">
        <v>23</v>
      </c>
      <c r="D27" s="13" t="s">
        <v>169</v>
      </c>
      <c r="E27" s="11" t="s">
        <v>24</v>
      </c>
      <c r="F27" s="13" t="s">
        <v>108</v>
      </c>
      <c r="G27" s="13" t="s">
        <v>10</v>
      </c>
      <c r="H27" s="15" t="s">
        <v>612</v>
      </c>
      <c r="I27" s="15">
        <v>2022.3</v>
      </c>
      <c r="J27" s="15" t="s">
        <v>613</v>
      </c>
      <c r="K27" s="15" t="s">
        <v>614</v>
      </c>
      <c r="L27" s="15" t="s">
        <v>11</v>
      </c>
      <c r="M27" s="12" t="s">
        <v>181</v>
      </c>
      <c r="N27" s="12" t="s">
        <v>182</v>
      </c>
      <c r="O27" s="13" t="s">
        <v>177</v>
      </c>
      <c r="P27" s="12" t="s">
        <v>175</v>
      </c>
      <c r="Q27" s="14">
        <v>0</v>
      </c>
      <c r="R27" s="14">
        <v>0</v>
      </c>
      <c r="S27" s="14">
        <v>-2037000</v>
      </c>
      <c r="T27" s="14">
        <v>0</v>
      </c>
      <c r="U27" s="14">
        <v>0</v>
      </c>
      <c r="V27" s="14">
        <v>0</v>
      </c>
      <c r="W27" s="14">
        <v>0</v>
      </c>
      <c r="X27" s="14">
        <v>0</v>
      </c>
      <c r="Y27" s="14">
        <v>0</v>
      </c>
      <c r="Z27" s="14">
        <v>0</v>
      </c>
      <c r="AA27" s="14">
        <v>0</v>
      </c>
      <c r="AB27" s="14">
        <v>0</v>
      </c>
      <c r="AC27" s="16" t="e">
        <f>_xlfn.XLOOKUP(Tbl_CapitalSummary[[#This Row],[Agency Code]]*1,#REF!,#REF!)</f>
        <v>#REF!</v>
      </c>
      <c r="AD27" s="17" t="e">
        <f>_xlfn.XLOOKUP(Tbl_CapitalSummary[[#This Row],[Agency Code]]*1,#REF!,#REF!)</f>
        <v>#REF!</v>
      </c>
    </row>
    <row r="28" spans="2:30" ht="60" x14ac:dyDescent="0.25">
      <c r="B28" s="12" t="s">
        <v>20</v>
      </c>
      <c r="C28" s="12" t="s">
        <v>25</v>
      </c>
      <c r="D28" s="13" t="s">
        <v>183</v>
      </c>
      <c r="E28" s="11" t="s">
        <v>26</v>
      </c>
      <c r="F28" s="13" t="s">
        <v>108</v>
      </c>
      <c r="G28" s="13" t="s">
        <v>10</v>
      </c>
      <c r="H28" s="15" t="s">
        <v>612</v>
      </c>
      <c r="I28" s="15">
        <v>2022.3</v>
      </c>
      <c r="J28" s="15" t="s">
        <v>613</v>
      </c>
      <c r="K28" s="15" t="s">
        <v>614</v>
      </c>
      <c r="L28" s="15" t="s">
        <v>13</v>
      </c>
      <c r="M28" s="12" t="s">
        <v>79</v>
      </c>
      <c r="N28" s="12" t="s">
        <v>184</v>
      </c>
      <c r="O28" s="13" t="s">
        <v>185</v>
      </c>
      <c r="P28" s="12" t="s">
        <v>79</v>
      </c>
      <c r="Q28" s="14">
        <v>0</v>
      </c>
      <c r="R28" s="14">
        <v>0</v>
      </c>
      <c r="S28" s="14">
        <v>3000000</v>
      </c>
      <c r="T28" s="14">
        <v>0</v>
      </c>
      <c r="U28" s="14">
        <v>0</v>
      </c>
      <c r="V28" s="14">
        <v>0</v>
      </c>
      <c r="W28" s="14">
        <v>0</v>
      </c>
      <c r="X28" s="14">
        <v>0</v>
      </c>
      <c r="Y28" s="14">
        <v>0</v>
      </c>
      <c r="Z28" s="14">
        <v>0</v>
      </c>
      <c r="AA28" s="14">
        <v>0</v>
      </c>
      <c r="AB28" s="14">
        <v>0</v>
      </c>
      <c r="AC28" s="16" t="e">
        <f>_xlfn.XLOOKUP(Tbl_CapitalSummary[[#This Row],[Agency Code]]*1,#REF!,#REF!)</f>
        <v>#REF!</v>
      </c>
      <c r="AD28" s="17" t="e">
        <f>_xlfn.XLOOKUP(Tbl_CapitalSummary[[#This Row],[Agency Code]]*1,#REF!,#REF!)</f>
        <v>#REF!</v>
      </c>
    </row>
    <row r="29" spans="2:30" ht="60" x14ac:dyDescent="0.25">
      <c r="B29" s="12" t="s">
        <v>20</v>
      </c>
      <c r="C29" s="12" t="s">
        <v>25</v>
      </c>
      <c r="D29" s="13" t="s">
        <v>183</v>
      </c>
      <c r="E29" s="11" t="s">
        <v>26</v>
      </c>
      <c r="F29" s="13" t="s">
        <v>108</v>
      </c>
      <c r="G29" s="13" t="s">
        <v>10</v>
      </c>
      <c r="H29" s="15" t="s">
        <v>612</v>
      </c>
      <c r="I29" s="15">
        <v>2022.3</v>
      </c>
      <c r="J29" s="15" t="s">
        <v>613</v>
      </c>
      <c r="K29" s="15" t="s">
        <v>614</v>
      </c>
      <c r="L29" s="15" t="s">
        <v>13</v>
      </c>
      <c r="M29" s="12" t="s">
        <v>186</v>
      </c>
      <c r="N29" s="12" t="s">
        <v>187</v>
      </c>
      <c r="O29" s="13" t="s">
        <v>188</v>
      </c>
      <c r="P29" s="12" t="s">
        <v>189</v>
      </c>
      <c r="Q29" s="14">
        <v>30190000</v>
      </c>
      <c r="R29" s="14">
        <v>0</v>
      </c>
      <c r="S29" s="14">
        <v>0</v>
      </c>
      <c r="T29" s="14">
        <v>0</v>
      </c>
      <c r="U29" s="14">
        <v>0</v>
      </c>
      <c r="V29" s="14">
        <v>0</v>
      </c>
      <c r="W29" s="14">
        <v>0</v>
      </c>
      <c r="X29" s="14">
        <v>0</v>
      </c>
      <c r="Y29" s="14">
        <v>12940000</v>
      </c>
      <c r="Z29" s="14">
        <v>0</v>
      </c>
      <c r="AA29" s="14">
        <v>12940000</v>
      </c>
      <c r="AB29" s="14">
        <v>0</v>
      </c>
      <c r="AC29" s="16" t="e">
        <f>_xlfn.XLOOKUP(Tbl_CapitalSummary[[#This Row],[Agency Code]]*1,#REF!,#REF!)</f>
        <v>#REF!</v>
      </c>
      <c r="AD29" s="17" t="e">
        <f>_xlfn.XLOOKUP(Tbl_CapitalSummary[[#This Row],[Agency Code]]*1,#REF!,#REF!)</f>
        <v>#REF!</v>
      </c>
    </row>
    <row r="30" spans="2:30" ht="45" x14ac:dyDescent="0.25">
      <c r="B30" s="12" t="s">
        <v>20</v>
      </c>
      <c r="C30" s="12" t="s">
        <v>25</v>
      </c>
      <c r="D30" s="13" t="s">
        <v>183</v>
      </c>
      <c r="E30" s="11" t="s">
        <v>26</v>
      </c>
      <c r="F30" s="13" t="s">
        <v>108</v>
      </c>
      <c r="G30" s="13" t="s">
        <v>10</v>
      </c>
      <c r="H30" s="15" t="s">
        <v>612</v>
      </c>
      <c r="I30" s="15">
        <v>2022.3</v>
      </c>
      <c r="J30" s="15" t="s">
        <v>613</v>
      </c>
      <c r="K30" s="15" t="s">
        <v>614</v>
      </c>
      <c r="L30" s="15" t="s">
        <v>13</v>
      </c>
      <c r="M30" s="12" t="s">
        <v>190</v>
      </c>
      <c r="N30" s="12" t="s">
        <v>191</v>
      </c>
      <c r="O30" s="13" t="s">
        <v>192</v>
      </c>
      <c r="P30" s="12" t="s">
        <v>190</v>
      </c>
      <c r="Q30" s="14">
        <v>0</v>
      </c>
      <c r="R30" s="14">
        <v>0</v>
      </c>
      <c r="S30" s="14">
        <v>11000000</v>
      </c>
      <c r="T30" s="14">
        <v>0</v>
      </c>
      <c r="U30" s="14">
        <v>0</v>
      </c>
      <c r="V30" s="14">
        <v>0</v>
      </c>
      <c r="W30" s="14">
        <v>55240000</v>
      </c>
      <c r="X30" s="14">
        <v>0</v>
      </c>
      <c r="Y30" s="14">
        <v>0</v>
      </c>
      <c r="Z30" s="14">
        <v>0</v>
      </c>
      <c r="AA30" s="14">
        <v>55240000</v>
      </c>
      <c r="AB30" s="14">
        <v>0</v>
      </c>
      <c r="AC30" s="16" t="e">
        <f>_xlfn.XLOOKUP(Tbl_CapitalSummary[[#This Row],[Agency Code]]*1,#REF!,#REF!)</f>
        <v>#REF!</v>
      </c>
      <c r="AD30" s="17" t="e">
        <f>_xlfn.XLOOKUP(Tbl_CapitalSummary[[#This Row],[Agency Code]]*1,#REF!,#REF!)</f>
        <v>#REF!</v>
      </c>
    </row>
    <row r="31" spans="2:30" ht="90" x14ac:dyDescent="0.25">
      <c r="B31" s="12" t="s">
        <v>20</v>
      </c>
      <c r="C31" s="12" t="s">
        <v>27</v>
      </c>
      <c r="D31" s="13" t="s">
        <v>193</v>
      </c>
      <c r="E31" s="11" t="s">
        <v>28</v>
      </c>
      <c r="F31" s="13" t="s">
        <v>108</v>
      </c>
      <c r="G31" s="13" t="s">
        <v>12</v>
      </c>
      <c r="H31" s="15" t="s">
        <v>606</v>
      </c>
      <c r="I31" s="15">
        <v>2023.2</v>
      </c>
      <c r="J31" s="15" t="s">
        <v>608</v>
      </c>
      <c r="K31" s="15" t="s">
        <v>609</v>
      </c>
      <c r="L31" s="15" t="s">
        <v>11</v>
      </c>
      <c r="M31" s="12" t="s">
        <v>194</v>
      </c>
      <c r="N31" s="12" t="s">
        <v>195</v>
      </c>
      <c r="O31" s="13" t="s">
        <v>196</v>
      </c>
      <c r="P31" s="12" t="s">
        <v>197</v>
      </c>
      <c r="Q31" s="14">
        <v>0</v>
      </c>
      <c r="R31" s="14">
        <v>5000000</v>
      </c>
      <c r="S31" s="14">
        <v>0</v>
      </c>
      <c r="T31" s="14">
        <v>0</v>
      </c>
      <c r="U31" s="14">
        <v>0</v>
      </c>
      <c r="V31" s="14">
        <v>0</v>
      </c>
      <c r="W31" s="14">
        <v>0</v>
      </c>
      <c r="X31" s="14">
        <v>0</v>
      </c>
      <c r="Y31" s="14">
        <v>0</v>
      </c>
      <c r="Z31" s="14">
        <v>0</v>
      </c>
      <c r="AA31" s="14">
        <v>0</v>
      </c>
      <c r="AB31" s="14">
        <v>0</v>
      </c>
      <c r="AC31" s="16" t="e">
        <f>_xlfn.XLOOKUP(Tbl_CapitalSummary[[#This Row],[Agency Code]]*1,#REF!,#REF!)</f>
        <v>#REF!</v>
      </c>
      <c r="AD31" s="17" t="e">
        <f>_xlfn.XLOOKUP(Tbl_CapitalSummary[[#This Row],[Agency Code]]*1,#REF!,#REF!)</f>
        <v>#REF!</v>
      </c>
    </row>
    <row r="32" spans="2:30" ht="30" x14ac:dyDescent="0.25">
      <c r="B32" s="12" t="s">
        <v>20</v>
      </c>
      <c r="C32" s="12" t="s">
        <v>198</v>
      </c>
      <c r="D32" s="13" t="s">
        <v>199</v>
      </c>
      <c r="E32" s="11" t="s">
        <v>200</v>
      </c>
      <c r="F32" s="13" t="s">
        <v>108</v>
      </c>
      <c r="G32" s="13" t="s">
        <v>10</v>
      </c>
      <c r="H32" s="15" t="s">
        <v>612</v>
      </c>
      <c r="I32" s="15">
        <v>2022.3</v>
      </c>
      <c r="J32" s="15" t="s">
        <v>613</v>
      </c>
      <c r="K32" s="15" t="s">
        <v>614</v>
      </c>
      <c r="L32" s="15" t="s">
        <v>13</v>
      </c>
      <c r="M32" s="12" t="s">
        <v>205</v>
      </c>
      <c r="N32" s="12" t="s">
        <v>206</v>
      </c>
      <c r="O32" s="13" t="s">
        <v>207</v>
      </c>
      <c r="P32" s="12" t="s">
        <v>205</v>
      </c>
      <c r="Q32" s="14">
        <v>52210750</v>
      </c>
      <c r="R32" s="14">
        <v>0</v>
      </c>
      <c r="S32" s="14">
        <v>0</v>
      </c>
      <c r="T32" s="14">
        <v>0</v>
      </c>
      <c r="U32" s="14">
        <v>0</v>
      </c>
      <c r="V32" s="14">
        <v>0</v>
      </c>
      <c r="W32" s="14">
        <v>0</v>
      </c>
      <c r="X32" s="14">
        <v>0</v>
      </c>
      <c r="Y32" s="14">
        <v>0</v>
      </c>
      <c r="Z32" s="14">
        <v>0</v>
      </c>
      <c r="AA32" s="14">
        <v>0</v>
      </c>
      <c r="AB32" s="14">
        <v>0</v>
      </c>
      <c r="AC32" s="16" t="e">
        <f>_xlfn.XLOOKUP(Tbl_CapitalSummary[[#This Row],[Agency Code]]*1,#REF!,#REF!)</f>
        <v>#REF!</v>
      </c>
      <c r="AD32" s="17" t="e">
        <f>_xlfn.XLOOKUP(Tbl_CapitalSummary[[#This Row],[Agency Code]]*1,#REF!,#REF!)</f>
        <v>#REF!</v>
      </c>
    </row>
    <row r="33" spans="2:30" ht="30" x14ac:dyDescent="0.25">
      <c r="B33" s="12" t="s">
        <v>20</v>
      </c>
      <c r="C33" s="12" t="s">
        <v>198</v>
      </c>
      <c r="D33" s="13" t="s">
        <v>199</v>
      </c>
      <c r="E33" s="11" t="s">
        <v>200</v>
      </c>
      <c r="F33" s="13" t="s">
        <v>108</v>
      </c>
      <c r="G33" s="13" t="s">
        <v>10</v>
      </c>
      <c r="H33" s="15" t="s">
        <v>612</v>
      </c>
      <c r="I33" s="15">
        <v>2022.3</v>
      </c>
      <c r="J33" s="15" t="s">
        <v>613</v>
      </c>
      <c r="K33" s="15" t="s">
        <v>614</v>
      </c>
      <c r="L33" s="15" t="s">
        <v>13</v>
      </c>
      <c r="M33" s="12" t="s">
        <v>204</v>
      </c>
      <c r="N33" s="12" t="s">
        <v>208</v>
      </c>
      <c r="O33" s="13" t="s">
        <v>203</v>
      </c>
      <c r="P33" s="12" t="s">
        <v>204</v>
      </c>
      <c r="Q33" s="14">
        <v>58331500</v>
      </c>
      <c r="R33" s="14">
        <v>0</v>
      </c>
      <c r="S33" s="14">
        <v>0</v>
      </c>
      <c r="T33" s="14">
        <v>0</v>
      </c>
      <c r="U33" s="14">
        <v>0</v>
      </c>
      <c r="V33" s="14">
        <v>0</v>
      </c>
      <c r="W33" s="14">
        <v>0</v>
      </c>
      <c r="X33" s="14">
        <v>0</v>
      </c>
      <c r="Y33" s="14">
        <v>0</v>
      </c>
      <c r="Z33" s="14">
        <v>0</v>
      </c>
      <c r="AA33" s="14">
        <v>0</v>
      </c>
      <c r="AB33" s="14">
        <v>0</v>
      </c>
      <c r="AC33" s="16" t="e">
        <f>_xlfn.XLOOKUP(Tbl_CapitalSummary[[#This Row],[Agency Code]]*1,#REF!,#REF!)</f>
        <v>#REF!</v>
      </c>
      <c r="AD33" s="17" t="e">
        <f>_xlfn.XLOOKUP(Tbl_CapitalSummary[[#This Row],[Agency Code]]*1,#REF!,#REF!)</f>
        <v>#REF!</v>
      </c>
    </row>
    <row r="34" spans="2:30" ht="45" x14ac:dyDescent="0.25">
      <c r="B34" s="12" t="s">
        <v>20</v>
      </c>
      <c r="C34" s="12" t="s">
        <v>198</v>
      </c>
      <c r="D34" s="13" t="s">
        <v>199</v>
      </c>
      <c r="E34" s="11" t="s">
        <v>200</v>
      </c>
      <c r="F34" s="13" t="s">
        <v>108</v>
      </c>
      <c r="G34" s="13" t="s">
        <v>10</v>
      </c>
      <c r="H34" s="15" t="s">
        <v>612</v>
      </c>
      <c r="I34" s="15">
        <v>2022.3</v>
      </c>
      <c r="J34" s="15" t="s">
        <v>613</v>
      </c>
      <c r="K34" s="15" t="s">
        <v>614</v>
      </c>
      <c r="L34" s="15" t="s">
        <v>11</v>
      </c>
      <c r="M34" s="12" t="s">
        <v>201</v>
      </c>
      <c r="N34" s="12" t="s">
        <v>202</v>
      </c>
      <c r="O34" s="13" t="s">
        <v>203</v>
      </c>
      <c r="P34" s="12" t="s">
        <v>204</v>
      </c>
      <c r="Q34" s="14">
        <v>-58331500</v>
      </c>
      <c r="R34" s="14">
        <v>0</v>
      </c>
      <c r="S34" s="14">
        <v>0</v>
      </c>
      <c r="T34" s="14">
        <v>0</v>
      </c>
      <c r="U34" s="14">
        <v>0</v>
      </c>
      <c r="V34" s="14">
        <v>0</v>
      </c>
      <c r="W34" s="14">
        <v>0</v>
      </c>
      <c r="X34" s="14">
        <v>0</v>
      </c>
      <c r="Y34" s="14">
        <v>0</v>
      </c>
      <c r="Z34" s="14">
        <v>0</v>
      </c>
      <c r="AA34" s="14">
        <v>0</v>
      </c>
      <c r="AB34" s="14">
        <v>0</v>
      </c>
      <c r="AC34" s="16" t="e">
        <f>_xlfn.XLOOKUP(Tbl_CapitalSummary[[#This Row],[Agency Code]]*1,#REF!,#REF!)</f>
        <v>#REF!</v>
      </c>
      <c r="AD34" s="17" t="e">
        <f>_xlfn.XLOOKUP(Tbl_CapitalSummary[[#This Row],[Agency Code]]*1,#REF!,#REF!)</f>
        <v>#REF!</v>
      </c>
    </row>
    <row r="35" spans="2:30" ht="45" x14ac:dyDescent="0.25">
      <c r="B35" s="12" t="s">
        <v>20</v>
      </c>
      <c r="C35" s="12" t="s">
        <v>198</v>
      </c>
      <c r="D35" s="13" t="s">
        <v>199</v>
      </c>
      <c r="E35" s="11" t="s">
        <v>200</v>
      </c>
      <c r="F35" s="13" t="s">
        <v>108</v>
      </c>
      <c r="G35" s="13" t="s">
        <v>10</v>
      </c>
      <c r="H35" s="15" t="s">
        <v>612</v>
      </c>
      <c r="I35" s="15">
        <v>2022.3</v>
      </c>
      <c r="J35" s="15" t="s">
        <v>613</v>
      </c>
      <c r="K35" s="15" t="s">
        <v>614</v>
      </c>
      <c r="L35" s="15" t="s">
        <v>11</v>
      </c>
      <c r="M35" s="12" t="s">
        <v>209</v>
      </c>
      <c r="N35" s="12" t="s">
        <v>210</v>
      </c>
      <c r="O35" s="13" t="s">
        <v>207</v>
      </c>
      <c r="P35" s="12" t="s">
        <v>205</v>
      </c>
      <c r="Q35" s="14">
        <v>-52210750</v>
      </c>
      <c r="R35" s="14">
        <v>0</v>
      </c>
      <c r="S35" s="14">
        <v>0</v>
      </c>
      <c r="T35" s="14">
        <v>0</v>
      </c>
      <c r="U35" s="14">
        <v>0</v>
      </c>
      <c r="V35" s="14">
        <v>0</v>
      </c>
      <c r="W35" s="14">
        <v>0</v>
      </c>
      <c r="X35" s="14">
        <v>0</v>
      </c>
      <c r="Y35" s="14">
        <v>0</v>
      </c>
      <c r="Z35" s="14">
        <v>0</v>
      </c>
      <c r="AA35" s="14">
        <v>0</v>
      </c>
      <c r="AB35" s="14">
        <v>0</v>
      </c>
      <c r="AC35" s="16" t="e">
        <f>_xlfn.XLOOKUP(Tbl_CapitalSummary[[#This Row],[Agency Code]]*1,#REF!,#REF!)</f>
        <v>#REF!</v>
      </c>
      <c r="AD35" s="17" t="e">
        <f>_xlfn.XLOOKUP(Tbl_CapitalSummary[[#This Row],[Agency Code]]*1,#REF!,#REF!)</f>
        <v>#REF!</v>
      </c>
    </row>
    <row r="36" spans="2:30" ht="60" x14ac:dyDescent="0.25">
      <c r="B36" s="12" t="s">
        <v>20</v>
      </c>
      <c r="C36" s="12" t="s">
        <v>29</v>
      </c>
      <c r="D36" s="13" t="s">
        <v>211</v>
      </c>
      <c r="E36" s="11" t="s">
        <v>30</v>
      </c>
      <c r="F36" s="13" t="s">
        <v>108</v>
      </c>
      <c r="G36" s="13" t="s">
        <v>10</v>
      </c>
      <c r="H36" s="15" t="s">
        <v>612</v>
      </c>
      <c r="I36" s="15">
        <v>2022.3</v>
      </c>
      <c r="J36" s="15" t="s">
        <v>613</v>
      </c>
      <c r="K36" s="15" t="s">
        <v>614</v>
      </c>
      <c r="L36" s="15" t="s">
        <v>13</v>
      </c>
      <c r="M36" s="12" t="s">
        <v>218</v>
      </c>
      <c r="N36" s="12" t="s">
        <v>219</v>
      </c>
      <c r="O36" s="13" t="s">
        <v>220</v>
      </c>
      <c r="P36" s="12" t="s">
        <v>218</v>
      </c>
      <c r="Q36" s="14">
        <v>2507201</v>
      </c>
      <c r="R36" s="14">
        <v>0</v>
      </c>
      <c r="S36" s="14">
        <v>0</v>
      </c>
      <c r="T36" s="14">
        <v>0</v>
      </c>
      <c r="U36" s="14">
        <v>0</v>
      </c>
      <c r="V36" s="14">
        <v>0</v>
      </c>
      <c r="W36" s="14">
        <v>0</v>
      </c>
      <c r="X36" s="14">
        <v>0</v>
      </c>
      <c r="Y36" s="14">
        <v>0</v>
      </c>
      <c r="Z36" s="14">
        <v>0</v>
      </c>
      <c r="AA36" s="14">
        <v>0</v>
      </c>
      <c r="AB36" s="14">
        <v>0</v>
      </c>
      <c r="AC36" s="16" t="e">
        <f>_xlfn.XLOOKUP(Tbl_CapitalSummary[[#This Row],[Agency Code]]*1,#REF!,#REF!)</f>
        <v>#REF!</v>
      </c>
      <c r="AD36" s="17" t="e">
        <f>_xlfn.XLOOKUP(Tbl_CapitalSummary[[#This Row],[Agency Code]]*1,#REF!,#REF!)</f>
        <v>#REF!</v>
      </c>
    </row>
    <row r="37" spans="2:30" ht="120" x14ac:dyDescent="0.25">
      <c r="B37" s="12" t="s">
        <v>20</v>
      </c>
      <c r="C37" s="12" t="s">
        <v>29</v>
      </c>
      <c r="D37" s="13" t="s">
        <v>211</v>
      </c>
      <c r="E37" s="11" t="s">
        <v>30</v>
      </c>
      <c r="F37" s="13" t="s">
        <v>108</v>
      </c>
      <c r="G37" s="13" t="s">
        <v>10</v>
      </c>
      <c r="H37" s="15" t="s">
        <v>612</v>
      </c>
      <c r="I37" s="15">
        <v>2022.3</v>
      </c>
      <c r="J37" s="15" t="s">
        <v>613</v>
      </c>
      <c r="K37" s="15" t="s">
        <v>614</v>
      </c>
      <c r="L37" s="15" t="s">
        <v>11</v>
      </c>
      <c r="M37" s="12" t="s">
        <v>221</v>
      </c>
      <c r="N37" s="12" t="s">
        <v>222</v>
      </c>
      <c r="O37" s="13" t="s">
        <v>223</v>
      </c>
      <c r="P37" s="12" t="s">
        <v>224</v>
      </c>
      <c r="Q37" s="14">
        <v>0</v>
      </c>
      <c r="R37" s="14">
        <v>0</v>
      </c>
      <c r="S37" s="14">
        <v>4500000</v>
      </c>
      <c r="T37" s="14">
        <v>0</v>
      </c>
      <c r="U37" s="14">
        <v>0</v>
      </c>
      <c r="V37" s="14">
        <v>0</v>
      </c>
      <c r="W37" s="14">
        <v>0</v>
      </c>
      <c r="X37" s="14">
        <v>0</v>
      </c>
      <c r="Y37" s="14">
        <v>0</v>
      </c>
      <c r="Z37" s="14">
        <v>0</v>
      </c>
      <c r="AA37" s="14">
        <v>0</v>
      </c>
      <c r="AB37" s="14">
        <v>0</v>
      </c>
      <c r="AC37" s="16" t="e">
        <f>_xlfn.XLOOKUP(Tbl_CapitalSummary[[#This Row],[Agency Code]]*1,#REF!,#REF!)</f>
        <v>#REF!</v>
      </c>
      <c r="AD37" s="17" t="e">
        <f>_xlfn.XLOOKUP(Tbl_CapitalSummary[[#This Row],[Agency Code]]*1,#REF!,#REF!)</f>
        <v>#REF!</v>
      </c>
    </row>
    <row r="38" spans="2:30" ht="105" x14ac:dyDescent="0.25">
      <c r="B38" s="12" t="s">
        <v>20</v>
      </c>
      <c r="C38" s="12" t="s">
        <v>29</v>
      </c>
      <c r="D38" s="13" t="s">
        <v>211</v>
      </c>
      <c r="E38" s="11" t="s">
        <v>30</v>
      </c>
      <c r="F38" s="13" t="s">
        <v>108</v>
      </c>
      <c r="G38" s="13" t="s">
        <v>12</v>
      </c>
      <c r="H38" s="15" t="s">
        <v>606</v>
      </c>
      <c r="I38" s="15">
        <v>2023.2</v>
      </c>
      <c r="J38" s="15" t="s">
        <v>608</v>
      </c>
      <c r="K38" s="15" t="s">
        <v>609</v>
      </c>
      <c r="L38" s="15" t="s">
        <v>11</v>
      </c>
      <c r="M38" s="12" t="s">
        <v>212</v>
      </c>
      <c r="N38" s="12" t="s">
        <v>213</v>
      </c>
      <c r="O38" s="13" t="s">
        <v>214</v>
      </c>
      <c r="P38" s="12" t="s">
        <v>215</v>
      </c>
      <c r="Q38" s="14">
        <v>0</v>
      </c>
      <c r="R38" s="14">
        <v>0</v>
      </c>
      <c r="S38" s="14">
        <v>0</v>
      </c>
      <c r="T38" s="14">
        <v>10726126</v>
      </c>
      <c r="U38" s="14">
        <v>0</v>
      </c>
      <c r="V38" s="14">
        <v>0</v>
      </c>
      <c r="W38" s="14">
        <v>0</v>
      </c>
      <c r="X38" s="14">
        <v>0</v>
      </c>
      <c r="Y38" s="14">
        <v>0</v>
      </c>
      <c r="Z38" s="14">
        <v>10000000</v>
      </c>
      <c r="AA38" s="14">
        <v>0</v>
      </c>
      <c r="AB38" s="14">
        <v>10000000</v>
      </c>
      <c r="AC38" s="16" t="e">
        <f>_xlfn.XLOOKUP(Tbl_CapitalSummary[[#This Row],[Agency Code]]*1,#REF!,#REF!)</f>
        <v>#REF!</v>
      </c>
      <c r="AD38" s="17" t="e">
        <f>_xlfn.XLOOKUP(Tbl_CapitalSummary[[#This Row],[Agency Code]]*1,#REF!,#REF!)</f>
        <v>#REF!</v>
      </c>
    </row>
    <row r="39" spans="2:30" ht="90" x14ac:dyDescent="0.25">
      <c r="B39" s="12" t="s">
        <v>20</v>
      </c>
      <c r="C39" s="12" t="s">
        <v>29</v>
      </c>
      <c r="D39" s="13" t="s">
        <v>211</v>
      </c>
      <c r="E39" s="11" t="s">
        <v>30</v>
      </c>
      <c r="F39" s="13" t="s">
        <v>108</v>
      </c>
      <c r="G39" s="13" t="s">
        <v>12</v>
      </c>
      <c r="H39" s="15" t="s">
        <v>606</v>
      </c>
      <c r="I39" s="15">
        <v>2023.2</v>
      </c>
      <c r="J39" s="15" t="s">
        <v>608</v>
      </c>
      <c r="K39" s="15" t="s">
        <v>609</v>
      </c>
      <c r="L39" s="15" t="s">
        <v>11</v>
      </c>
      <c r="M39" s="12" t="s">
        <v>225</v>
      </c>
      <c r="N39" s="12" t="s">
        <v>226</v>
      </c>
      <c r="O39" s="13" t="s">
        <v>216</v>
      </c>
      <c r="P39" s="12" t="s">
        <v>217</v>
      </c>
      <c r="Q39" s="14">
        <v>0</v>
      </c>
      <c r="R39" s="14">
        <v>0</v>
      </c>
      <c r="S39" s="14">
        <v>0</v>
      </c>
      <c r="T39" s="14">
        <v>20000000</v>
      </c>
      <c r="U39" s="14">
        <v>0</v>
      </c>
      <c r="V39" s="14">
        <v>0</v>
      </c>
      <c r="W39" s="14">
        <v>0</v>
      </c>
      <c r="X39" s="14">
        <v>0</v>
      </c>
      <c r="Y39" s="14">
        <v>0</v>
      </c>
      <c r="Z39" s="14">
        <v>0</v>
      </c>
      <c r="AA39" s="14">
        <v>0</v>
      </c>
      <c r="AB39" s="14">
        <v>0</v>
      </c>
      <c r="AC39" s="16" t="e">
        <f>_xlfn.XLOOKUP(Tbl_CapitalSummary[[#This Row],[Agency Code]]*1,#REF!,#REF!)</f>
        <v>#REF!</v>
      </c>
      <c r="AD39" s="17" t="e">
        <f>_xlfn.XLOOKUP(Tbl_CapitalSummary[[#This Row],[Agency Code]]*1,#REF!,#REF!)</f>
        <v>#REF!</v>
      </c>
    </row>
    <row r="40" spans="2:30" ht="90" x14ac:dyDescent="0.25">
      <c r="B40" s="12" t="s">
        <v>20</v>
      </c>
      <c r="C40" s="12" t="s">
        <v>31</v>
      </c>
      <c r="D40" s="13" t="s">
        <v>227</v>
      </c>
      <c r="E40" s="11" t="s">
        <v>32</v>
      </c>
      <c r="F40" s="13" t="s">
        <v>108</v>
      </c>
      <c r="G40" s="13" t="s">
        <v>10</v>
      </c>
      <c r="H40" s="15" t="s">
        <v>612</v>
      </c>
      <c r="I40" s="15">
        <v>2022.3</v>
      </c>
      <c r="J40" s="15" t="s">
        <v>613</v>
      </c>
      <c r="K40" s="15" t="s">
        <v>614</v>
      </c>
      <c r="L40" s="15" t="s">
        <v>13</v>
      </c>
      <c r="M40" s="12" t="s">
        <v>228</v>
      </c>
      <c r="N40" s="12" t="s">
        <v>229</v>
      </c>
      <c r="O40" s="13" t="s">
        <v>230</v>
      </c>
      <c r="P40" s="12" t="s">
        <v>228</v>
      </c>
      <c r="Q40" s="14">
        <v>11200000</v>
      </c>
      <c r="R40" s="14">
        <v>0</v>
      </c>
      <c r="S40" s="14">
        <v>4800000</v>
      </c>
      <c r="T40" s="14">
        <v>0</v>
      </c>
      <c r="U40" s="14">
        <v>0</v>
      </c>
      <c r="V40" s="14">
        <v>0</v>
      </c>
      <c r="W40" s="14">
        <v>0</v>
      </c>
      <c r="X40" s="14">
        <v>0</v>
      </c>
      <c r="Y40" s="14">
        <v>0</v>
      </c>
      <c r="Z40" s="14">
        <v>0</v>
      </c>
      <c r="AA40" s="14">
        <v>0</v>
      </c>
      <c r="AB40" s="14">
        <v>0</v>
      </c>
      <c r="AC40" s="16" t="e">
        <f>_xlfn.XLOOKUP(Tbl_CapitalSummary[[#This Row],[Agency Code]]*1,#REF!,#REF!)</f>
        <v>#REF!</v>
      </c>
      <c r="AD40" s="17" t="e">
        <f>_xlfn.XLOOKUP(Tbl_CapitalSummary[[#This Row],[Agency Code]]*1,#REF!,#REF!)</f>
        <v>#REF!</v>
      </c>
    </row>
    <row r="41" spans="2:30" ht="60" x14ac:dyDescent="0.25">
      <c r="B41" s="12" t="s">
        <v>20</v>
      </c>
      <c r="C41" s="12" t="s">
        <v>31</v>
      </c>
      <c r="D41" s="13" t="s">
        <v>227</v>
      </c>
      <c r="E41" s="11" t="s">
        <v>32</v>
      </c>
      <c r="F41" s="13" t="s">
        <v>108</v>
      </c>
      <c r="G41" s="13" t="s">
        <v>10</v>
      </c>
      <c r="H41" s="15" t="s">
        <v>612</v>
      </c>
      <c r="I41" s="15">
        <v>2022.3</v>
      </c>
      <c r="J41" s="15" t="s">
        <v>613</v>
      </c>
      <c r="K41" s="15" t="s">
        <v>614</v>
      </c>
      <c r="L41" s="15" t="s">
        <v>13</v>
      </c>
      <c r="M41" s="12" t="s">
        <v>231</v>
      </c>
      <c r="N41" s="12" t="s">
        <v>232</v>
      </c>
      <c r="O41" s="13" t="s">
        <v>233</v>
      </c>
      <c r="P41" s="12" t="s">
        <v>231</v>
      </c>
      <c r="Q41" s="14">
        <v>15425000</v>
      </c>
      <c r="R41" s="14">
        <v>0</v>
      </c>
      <c r="S41" s="14">
        <v>0</v>
      </c>
      <c r="T41" s="14">
        <v>0</v>
      </c>
      <c r="U41" s="14">
        <v>0</v>
      </c>
      <c r="V41" s="14">
        <v>0</v>
      </c>
      <c r="W41" s="14">
        <v>0</v>
      </c>
      <c r="X41" s="14">
        <v>0</v>
      </c>
      <c r="Y41" s="14">
        <v>0</v>
      </c>
      <c r="Z41" s="14">
        <v>0</v>
      </c>
      <c r="AA41" s="14">
        <v>0</v>
      </c>
      <c r="AB41" s="14">
        <v>0</v>
      </c>
      <c r="AC41" s="16" t="e">
        <f>_xlfn.XLOOKUP(Tbl_CapitalSummary[[#This Row],[Agency Code]]*1,#REF!,#REF!)</f>
        <v>#REF!</v>
      </c>
      <c r="AD41" s="17" t="e">
        <f>_xlfn.XLOOKUP(Tbl_CapitalSummary[[#This Row],[Agency Code]]*1,#REF!,#REF!)</f>
        <v>#REF!</v>
      </c>
    </row>
    <row r="42" spans="2:30" ht="105" x14ac:dyDescent="0.25">
      <c r="B42" s="12" t="s">
        <v>20</v>
      </c>
      <c r="C42" s="12" t="s">
        <v>33</v>
      </c>
      <c r="D42" s="13" t="s">
        <v>234</v>
      </c>
      <c r="E42" s="11" t="s">
        <v>34</v>
      </c>
      <c r="F42" s="13" t="s">
        <v>108</v>
      </c>
      <c r="G42" s="13" t="s">
        <v>10</v>
      </c>
      <c r="H42" s="15" t="s">
        <v>612</v>
      </c>
      <c r="I42" s="15">
        <v>2022.3</v>
      </c>
      <c r="J42" s="15" t="s">
        <v>613</v>
      </c>
      <c r="K42" s="15" t="s">
        <v>614</v>
      </c>
      <c r="L42" s="15" t="s">
        <v>13</v>
      </c>
      <c r="M42" s="12" t="s">
        <v>235</v>
      </c>
      <c r="N42" s="12" t="s">
        <v>236</v>
      </c>
      <c r="O42" s="13" t="s">
        <v>237</v>
      </c>
      <c r="P42" s="12" t="s">
        <v>235</v>
      </c>
      <c r="Q42" s="14">
        <v>11250000</v>
      </c>
      <c r="R42" s="14">
        <v>0</v>
      </c>
      <c r="S42" s="14">
        <v>0</v>
      </c>
      <c r="T42" s="14">
        <v>0</v>
      </c>
      <c r="U42" s="14">
        <v>0</v>
      </c>
      <c r="V42" s="14">
        <v>0</v>
      </c>
      <c r="W42" s="14">
        <v>0</v>
      </c>
      <c r="X42" s="14">
        <v>0</v>
      </c>
      <c r="Y42" s="14">
        <v>0</v>
      </c>
      <c r="Z42" s="14">
        <v>0</v>
      </c>
      <c r="AA42" s="14">
        <v>0</v>
      </c>
      <c r="AB42" s="14">
        <v>0</v>
      </c>
      <c r="AC42" s="16" t="e">
        <f>_xlfn.XLOOKUP(Tbl_CapitalSummary[[#This Row],[Agency Code]]*1,#REF!,#REF!)</f>
        <v>#REF!</v>
      </c>
      <c r="AD42" s="17" t="e">
        <f>_xlfn.XLOOKUP(Tbl_CapitalSummary[[#This Row],[Agency Code]]*1,#REF!,#REF!)</f>
        <v>#REF!</v>
      </c>
    </row>
    <row r="43" spans="2:30" ht="60" x14ac:dyDescent="0.25">
      <c r="B43" s="12" t="s">
        <v>20</v>
      </c>
      <c r="C43" s="12" t="s">
        <v>33</v>
      </c>
      <c r="D43" s="13" t="s">
        <v>234</v>
      </c>
      <c r="E43" s="11" t="s">
        <v>34</v>
      </c>
      <c r="F43" s="13" t="s">
        <v>108</v>
      </c>
      <c r="G43" s="13" t="s">
        <v>12</v>
      </c>
      <c r="H43" s="15" t="s">
        <v>606</v>
      </c>
      <c r="I43" s="15">
        <v>2023.2</v>
      </c>
      <c r="J43" s="15" t="s">
        <v>608</v>
      </c>
      <c r="K43" s="15" t="s">
        <v>609</v>
      </c>
      <c r="L43" s="15" t="s">
        <v>11</v>
      </c>
      <c r="M43" s="12" t="s">
        <v>238</v>
      </c>
      <c r="N43" s="12" t="s">
        <v>239</v>
      </c>
      <c r="O43" s="13" t="s">
        <v>240</v>
      </c>
      <c r="P43" s="12" t="s">
        <v>241</v>
      </c>
      <c r="Q43" s="14">
        <v>0</v>
      </c>
      <c r="R43" s="14">
        <v>15000000</v>
      </c>
      <c r="S43" s="14">
        <v>0</v>
      </c>
      <c r="T43" s="14">
        <v>0</v>
      </c>
      <c r="U43" s="14">
        <v>0</v>
      </c>
      <c r="V43" s="14">
        <v>0</v>
      </c>
      <c r="W43" s="14">
        <v>0</v>
      </c>
      <c r="X43" s="14">
        <v>0</v>
      </c>
      <c r="Y43" s="14">
        <v>0</v>
      </c>
      <c r="Z43" s="14">
        <v>0</v>
      </c>
      <c r="AA43" s="14">
        <v>0</v>
      </c>
      <c r="AB43" s="14">
        <v>0</v>
      </c>
      <c r="AC43" s="16" t="e">
        <f>_xlfn.XLOOKUP(Tbl_CapitalSummary[[#This Row],[Agency Code]]*1,#REF!,#REF!)</f>
        <v>#REF!</v>
      </c>
      <c r="AD43" s="17" t="e">
        <f>_xlfn.XLOOKUP(Tbl_CapitalSummary[[#This Row],[Agency Code]]*1,#REF!,#REF!)</f>
        <v>#REF!</v>
      </c>
    </row>
    <row r="44" spans="2:30" ht="120" x14ac:dyDescent="0.25">
      <c r="B44" s="12" t="s">
        <v>20</v>
      </c>
      <c r="C44" s="12" t="s">
        <v>242</v>
      </c>
      <c r="D44" s="13" t="s">
        <v>243</v>
      </c>
      <c r="E44" s="11" t="s">
        <v>244</v>
      </c>
      <c r="F44" s="13" t="s">
        <v>108</v>
      </c>
      <c r="G44" s="13" t="s">
        <v>10</v>
      </c>
      <c r="H44" s="15" t="s">
        <v>612</v>
      </c>
      <c r="I44" s="15">
        <v>2022.3</v>
      </c>
      <c r="J44" s="15" t="s">
        <v>613</v>
      </c>
      <c r="K44" s="15" t="s">
        <v>614</v>
      </c>
      <c r="L44" s="15" t="s">
        <v>13</v>
      </c>
      <c r="M44" s="12" t="s">
        <v>248</v>
      </c>
      <c r="N44" s="12" t="s">
        <v>249</v>
      </c>
      <c r="O44" s="13" t="s">
        <v>247</v>
      </c>
      <c r="P44" s="12" t="s">
        <v>248</v>
      </c>
      <c r="Q44" s="14">
        <v>0</v>
      </c>
      <c r="R44" s="14">
        <v>0</v>
      </c>
      <c r="S44" s="14">
        <v>11108000</v>
      </c>
      <c r="T44" s="14">
        <v>0</v>
      </c>
      <c r="U44" s="14">
        <v>0</v>
      </c>
      <c r="V44" s="14">
        <v>0</v>
      </c>
      <c r="W44" s="14">
        <v>0</v>
      </c>
      <c r="X44" s="14">
        <v>0</v>
      </c>
      <c r="Y44" s="14">
        <v>0</v>
      </c>
      <c r="Z44" s="14">
        <v>0</v>
      </c>
      <c r="AA44" s="14">
        <v>0</v>
      </c>
      <c r="AB44" s="14">
        <v>0</v>
      </c>
      <c r="AC44" s="16" t="e">
        <f>_xlfn.XLOOKUP(Tbl_CapitalSummary[[#This Row],[Agency Code]]*1,#REF!,#REF!)</f>
        <v>#REF!</v>
      </c>
      <c r="AD44" s="17" t="e">
        <f>_xlfn.XLOOKUP(Tbl_CapitalSummary[[#This Row],[Agency Code]]*1,#REF!,#REF!)</f>
        <v>#REF!</v>
      </c>
    </row>
    <row r="45" spans="2:30" ht="45" x14ac:dyDescent="0.25">
      <c r="B45" s="12" t="s">
        <v>20</v>
      </c>
      <c r="C45" s="12" t="s">
        <v>242</v>
      </c>
      <c r="D45" s="13" t="s">
        <v>243</v>
      </c>
      <c r="E45" s="11" t="s">
        <v>244</v>
      </c>
      <c r="F45" s="13" t="s">
        <v>108</v>
      </c>
      <c r="G45" s="13" t="s">
        <v>10</v>
      </c>
      <c r="H45" s="15" t="s">
        <v>612</v>
      </c>
      <c r="I45" s="15">
        <v>2022.3</v>
      </c>
      <c r="J45" s="15" t="s">
        <v>613</v>
      </c>
      <c r="K45" s="15" t="s">
        <v>614</v>
      </c>
      <c r="L45" s="15" t="s">
        <v>11</v>
      </c>
      <c r="M45" s="12" t="s">
        <v>245</v>
      </c>
      <c r="N45" s="12" t="s">
        <v>246</v>
      </c>
      <c r="O45" s="13" t="s">
        <v>247</v>
      </c>
      <c r="P45" s="12" t="s">
        <v>248</v>
      </c>
      <c r="Q45" s="14">
        <v>0</v>
      </c>
      <c r="R45" s="14">
        <v>0</v>
      </c>
      <c r="S45" s="14">
        <v>-11108000</v>
      </c>
      <c r="T45" s="14">
        <v>0</v>
      </c>
      <c r="U45" s="14">
        <v>0</v>
      </c>
      <c r="V45" s="14">
        <v>0</v>
      </c>
      <c r="W45" s="14">
        <v>0</v>
      </c>
      <c r="X45" s="14">
        <v>0</v>
      </c>
      <c r="Y45" s="14">
        <v>0</v>
      </c>
      <c r="Z45" s="14">
        <v>0</v>
      </c>
      <c r="AA45" s="14">
        <v>0</v>
      </c>
      <c r="AB45" s="14">
        <v>0</v>
      </c>
      <c r="AC45" s="16" t="e">
        <f>_xlfn.XLOOKUP(Tbl_CapitalSummary[[#This Row],[Agency Code]]*1,#REF!,#REF!)</f>
        <v>#REF!</v>
      </c>
      <c r="AD45" s="17" t="e">
        <f>_xlfn.XLOOKUP(Tbl_CapitalSummary[[#This Row],[Agency Code]]*1,#REF!,#REF!)</f>
        <v>#REF!</v>
      </c>
    </row>
    <row r="46" spans="2:30" ht="90" x14ac:dyDescent="0.25">
      <c r="B46" s="12" t="s">
        <v>20</v>
      </c>
      <c r="C46" s="12" t="s">
        <v>35</v>
      </c>
      <c r="D46" s="13" t="s">
        <v>250</v>
      </c>
      <c r="E46" s="11" t="s">
        <v>36</v>
      </c>
      <c r="F46" s="13" t="s">
        <v>108</v>
      </c>
      <c r="G46" s="13" t="s">
        <v>12</v>
      </c>
      <c r="H46" s="15" t="s">
        <v>606</v>
      </c>
      <c r="I46" s="15">
        <v>2023.2</v>
      </c>
      <c r="J46" s="15" t="s">
        <v>608</v>
      </c>
      <c r="K46" s="15" t="s">
        <v>609</v>
      </c>
      <c r="L46" s="15" t="s">
        <v>11</v>
      </c>
      <c r="M46" s="12" t="s">
        <v>251</v>
      </c>
      <c r="N46" s="12" t="s">
        <v>252</v>
      </c>
      <c r="O46" s="13" t="s">
        <v>253</v>
      </c>
      <c r="P46" s="12" t="s">
        <v>254</v>
      </c>
      <c r="Q46" s="14">
        <v>0</v>
      </c>
      <c r="R46" s="14">
        <v>4006002</v>
      </c>
      <c r="S46" s="14">
        <v>0</v>
      </c>
      <c r="T46" s="14">
        <v>4006002</v>
      </c>
      <c r="U46" s="14">
        <v>0</v>
      </c>
      <c r="V46" s="14">
        <v>0</v>
      </c>
      <c r="W46" s="14">
        <v>0</v>
      </c>
      <c r="X46" s="14">
        <v>0</v>
      </c>
      <c r="Y46" s="14">
        <v>0</v>
      </c>
      <c r="Z46" s="14">
        <v>0</v>
      </c>
      <c r="AA46" s="14">
        <v>0</v>
      </c>
      <c r="AB46" s="14">
        <v>0</v>
      </c>
      <c r="AC46" s="16" t="e">
        <f>_xlfn.XLOOKUP(Tbl_CapitalSummary[[#This Row],[Agency Code]]*1,#REF!,#REF!)</f>
        <v>#REF!</v>
      </c>
      <c r="AD46" s="17" t="e">
        <f>_xlfn.XLOOKUP(Tbl_CapitalSummary[[#This Row],[Agency Code]]*1,#REF!,#REF!)</f>
        <v>#REF!</v>
      </c>
    </row>
    <row r="47" spans="2:30" ht="60" x14ac:dyDescent="0.25">
      <c r="B47" s="12" t="s">
        <v>20</v>
      </c>
      <c r="C47" s="12" t="s">
        <v>37</v>
      </c>
      <c r="D47" s="13" t="s">
        <v>255</v>
      </c>
      <c r="E47" s="11" t="s">
        <v>38</v>
      </c>
      <c r="F47" s="13" t="s">
        <v>108</v>
      </c>
      <c r="G47" s="13" t="s">
        <v>10</v>
      </c>
      <c r="H47" s="15" t="s">
        <v>612</v>
      </c>
      <c r="I47" s="15">
        <v>2022.3</v>
      </c>
      <c r="J47" s="15" t="s">
        <v>613</v>
      </c>
      <c r="K47" s="15" t="s">
        <v>614</v>
      </c>
      <c r="L47" s="15" t="s">
        <v>13</v>
      </c>
      <c r="M47" s="12" t="s">
        <v>256</v>
      </c>
      <c r="N47" s="12" t="s">
        <v>257</v>
      </c>
      <c r="O47" s="13" t="s">
        <v>111</v>
      </c>
      <c r="P47" s="12" t="s">
        <v>111</v>
      </c>
      <c r="Q47" s="14">
        <v>0</v>
      </c>
      <c r="R47" s="14">
        <v>0</v>
      </c>
      <c r="S47" s="14">
        <v>0</v>
      </c>
      <c r="T47" s="14">
        <v>0</v>
      </c>
      <c r="U47" s="14">
        <v>0</v>
      </c>
      <c r="V47" s="14">
        <v>0</v>
      </c>
      <c r="W47" s="14">
        <v>0</v>
      </c>
      <c r="X47" s="14">
        <v>0</v>
      </c>
      <c r="Y47" s="14">
        <v>0</v>
      </c>
      <c r="Z47" s="14">
        <v>0</v>
      </c>
      <c r="AA47" s="14">
        <v>0</v>
      </c>
      <c r="AB47" s="14">
        <v>0</v>
      </c>
      <c r="AC47" s="16" t="e">
        <f>_xlfn.XLOOKUP(Tbl_CapitalSummary[[#This Row],[Agency Code]]*1,#REF!,#REF!)</f>
        <v>#REF!</v>
      </c>
      <c r="AD47" s="17" t="e">
        <f>_xlfn.XLOOKUP(Tbl_CapitalSummary[[#This Row],[Agency Code]]*1,#REF!,#REF!)</f>
        <v>#REF!</v>
      </c>
    </row>
    <row r="48" spans="2:30" ht="60" x14ac:dyDescent="0.25">
      <c r="B48" s="12" t="s">
        <v>20</v>
      </c>
      <c r="C48" s="12" t="s">
        <v>37</v>
      </c>
      <c r="D48" s="13" t="s">
        <v>255</v>
      </c>
      <c r="E48" s="11" t="s">
        <v>38</v>
      </c>
      <c r="F48" s="13" t="s">
        <v>108</v>
      </c>
      <c r="G48" s="13" t="s">
        <v>10</v>
      </c>
      <c r="H48" s="15" t="s">
        <v>612</v>
      </c>
      <c r="I48" s="15">
        <v>2022.3</v>
      </c>
      <c r="J48" s="15" t="s">
        <v>613</v>
      </c>
      <c r="K48" s="15" t="s">
        <v>614</v>
      </c>
      <c r="L48" s="15" t="s">
        <v>13</v>
      </c>
      <c r="M48" s="12" t="s">
        <v>262</v>
      </c>
      <c r="N48" s="12" t="s">
        <v>263</v>
      </c>
      <c r="O48" s="13" t="s">
        <v>260</v>
      </c>
      <c r="P48" s="12" t="s">
        <v>261</v>
      </c>
      <c r="Q48" s="14">
        <v>0</v>
      </c>
      <c r="R48" s="14">
        <v>0</v>
      </c>
      <c r="S48" s="14">
        <v>1489179</v>
      </c>
      <c r="T48" s="14">
        <v>0</v>
      </c>
      <c r="U48" s="14">
        <v>0</v>
      </c>
      <c r="V48" s="14">
        <v>0</v>
      </c>
      <c r="W48" s="14">
        <v>0</v>
      </c>
      <c r="X48" s="14">
        <v>0</v>
      </c>
      <c r="Y48" s="14">
        <v>0</v>
      </c>
      <c r="Z48" s="14">
        <v>0</v>
      </c>
      <c r="AA48" s="14">
        <v>0</v>
      </c>
      <c r="AB48" s="14">
        <v>0</v>
      </c>
      <c r="AC48" s="16" t="e">
        <f>_xlfn.XLOOKUP(Tbl_CapitalSummary[[#This Row],[Agency Code]]*1,#REF!,#REF!)</f>
        <v>#REF!</v>
      </c>
      <c r="AD48" s="17" t="e">
        <f>_xlfn.XLOOKUP(Tbl_CapitalSummary[[#This Row],[Agency Code]]*1,#REF!,#REF!)</f>
        <v>#REF!</v>
      </c>
    </row>
    <row r="49" spans="2:30" ht="45" x14ac:dyDescent="0.25">
      <c r="B49" s="12" t="s">
        <v>20</v>
      </c>
      <c r="C49" s="12" t="s">
        <v>37</v>
      </c>
      <c r="D49" s="13" t="s">
        <v>255</v>
      </c>
      <c r="E49" s="11" t="s">
        <v>38</v>
      </c>
      <c r="F49" s="13" t="s">
        <v>108</v>
      </c>
      <c r="G49" s="13" t="s">
        <v>10</v>
      </c>
      <c r="H49" s="15" t="s">
        <v>612</v>
      </c>
      <c r="I49" s="15">
        <v>2022.3</v>
      </c>
      <c r="J49" s="15" t="s">
        <v>613</v>
      </c>
      <c r="K49" s="15" t="s">
        <v>614</v>
      </c>
      <c r="L49" s="15" t="s">
        <v>13</v>
      </c>
      <c r="M49" s="12" t="s">
        <v>264</v>
      </c>
      <c r="N49" s="12" t="s">
        <v>265</v>
      </c>
      <c r="O49" s="13" t="s">
        <v>266</v>
      </c>
      <c r="P49" s="12" t="s">
        <v>264</v>
      </c>
      <c r="Q49" s="14">
        <v>32300000</v>
      </c>
      <c r="R49" s="14">
        <v>0</v>
      </c>
      <c r="S49" s="14">
        <v>0</v>
      </c>
      <c r="T49" s="14">
        <v>0</v>
      </c>
      <c r="U49" s="14">
        <v>0</v>
      </c>
      <c r="V49" s="14">
        <v>0</v>
      </c>
      <c r="W49" s="14">
        <v>0</v>
      </c>
      <c r="X49" s="14">
        <v>0</v>
      </c>
      <c r="Y49" s="14">
        <v>0</v>
      </c>
      <c r="Z49" s="14">
        <v>0</v>
      </c>
      <c r="AA49" s="14">
        <v>0</v>
      </c>
      <c r="AB49" s="14">
        <v>0</v>
      </c>
      <c r="AC49" s="16" t="e">
        <f>_xlfn.XLOOKUP(Tbl_CapitalSummary[[#This Row],[Agency Code]]*1,#REF!,#REF!)</f>
        <v>#REF!</v>
      </c>
      <c r="AD49" s="17" t="e">
        <f>_xlfn.XLOOKUP(Tbl_CapitalSummary[[#This Row],[Agency Code]]*1,#REF!,#REF!)</f>
        <v>#REF!</v>
      </c>
    </row>
    <row r="50" spans="2:30" ht="60" x14ac:dyDescent="0.25">
      <c r="B50" s="12" t="s">
        <v>20</v>
      </c>
      <c r="C50" s="12" t="s">
        <v>37</v>
      </c>
      <c r="D50" s="13" t="s">
        <v>255</v>
      </c>
      <c r="E50" s="11" t="s">
        <v>38</v>
      </c>
      <c r="F50" s="13" t="s">
        <v>108</v>
      </c>
      <c r="G50" s="13" t="s">
        <v>10</v>
      </c>
      <c r="H50" s="15" t="s">
        <v>612</v>
      </c>
      <c r="I50" s="15">
        <v>2022.3</v>
      </c>
      <c r="J50" s="15" t="s">
        <v>613</v>
      </c>
      <c r="K50" s="15" t="s">
        <v>614</v>
      </c>
      <c r="L50" s="15" t="s">
        <v>11</v>
      </c>
      <c r="M50" s="12" t="s">
        <v>258</v>
      </c>
      <c r="N50" s="12" t="s">
        <v>259</v>
      </c>
      <c r="O50" s="13" t="s">
        <v>260</v>
      </c>
      <c r="P50" s="12" t="s">
        <v>261</v>
      </c>
      <c r="Q50" s="14">
        <v>0</v>
      </c>
      <c r="R50" s="14">
        <v>0</v>
      </c>
      <c r="S50" s="14">
        <v>0</v>
      </c>
      <c r="T50" s="14">
        <v>0</v>
      </c>
      <c r="U50" s="14">
        <v>0</v>
      </c>
      <c r="V50" s="14">
        <v>0</v>
      </c>
      <c r="W50" s="14">
        <v>0</v>
      </c>
      <c r="X50" s="14">
        <v>0</v>
      </c>
      <c r="Y50" s="14">
        <v>0</v>
      </c>
      <c r="Z50" s="14">
        <v>0</v>
      </c>
      <c r="AA50" s="14">
        <v>0</v>
      </c>
      <c r="AB50" s="14">
        <v>0</v>
      </c>
      <c r="AC50" s="16" t="e">
        <f>_xlfn.XLOOKUP(Tbl_CapitalSummary[[#This Row],[Agency Code]]*1,#REF!,#REF!)</f>
        <v>#REF!</v>
      </c>
      <c r="AD50" s="17" t="e">
        <f>_xlfn.XLOOKUP(Tbl_CapitalSummary[[#This Row],[Agency Code]]*1,#REF!,#REF!)</f>
        <v>#REF!</v>
      </c>
    </row>
    <row r="51" spans="2:30" ht="60" x14ac:dyDescent="0.25">
      <c r="B51" s="12" t="s">
        <v>20</v>
      </c>
      <c r="C51" s="12" t="s">
        <v>37</v>
      </c>
      <c r="D51" s="13" t="s">
        <v>255</v>
      </c>
      <c r="E51" s="11" t="s">
        <v>38</v>
      </c>
      <c r="F51" s="13" t="s">
        <v>108</v>
      </c>
      <c r="G51" s="13" t="s">
        <v>10</v>
      </c>
      <c r="H51" s="15" t="s">
        <v>612</v>
      </c>
      <c r="I51" s="15">
        <v>2022.3</v>
      </c>
      <c r="J51" s="15" t="s">
        <v>613</v>
      </c>
      <c r="K51" s="15" t="s">
        <v>614</v>
      </c>
      <c r="L51" s="15" t="s">
        <v>11</v>
      </c>
      <c r="M51" s="12" t="s">
        <v>267</v>
      </c>
      <c r="N51" s="12" t="s">
        <v>268</v>
      </c>
      <c r="O51" s="13" t="s">
        <v>269</v>
      </c>
      <c r="P51" s="12" t="s">
        <v>102</v>
      </c>
      <c r="Q51" s="14">
        <v>2110000</v>
      </c>
      <c r="R51" s="14">
        <v>0</v>
      </c>
      <c r="S51" s="14">
        <v>0</v>
      </c>
      <c r="T51" s="14">
        <v>0</v>
      </c>
      <c r="U51" s="14">
        <v>0</v>
      </c>
      <c r="V51" s="14">
        <v>0</v>
      </c>
      <c r="W51" s="14">
        <v>0</v>
      </c>
      <c r="X51" s="14">
        <v>0</v>
      </c>
      <c r="Y51" s="14">
        <v>0</v>
      </c>
      <c r="Z51" s="14">
        <v>0</v>
      </c>
      <c r="AA51" s="14">
        <v>0</v>
      </c>
      <c r="AB51" s="14">
        <v>0</v>
      </c>
      <c r="AC51" s="16" t="e">
        <f>_xlfn.XLOOKUP(Tbl_CapitalSummary[[#This Row],[Agency Code]]*1,#REF!,#REF!)</f>
        <v>#REF!</v>
      </c>
      <c r="AD51" s="17" t="e">
        <f>_xlfn.XLOOKUP(Tbl_CapitalSummary[[#This Row],[Agency Code]]*1,#REF!,#REF!)</f>
        <v>#REF!</v>
      </c>
    </row>
    <row r="52" spans="2:30" ht="105" x14ac:dyDescent="0.25">
      <c r="B52" s="12" t="s">
        <v>20</v>
      </c>
      <c r="C52" s="12" t="s">
        <v>37</v>
      </c>
      <c r="D52" s="13" t="s">
        <v>255</v>
      </c>
      <c r="E52" s="11" t="s">
        <v>38</v>
      </c>
      <c r="F52" s="13" t="s">
        <v>108</v>
      </c>
      <c r="G52" s="13" t="s">
        <v>10</v>
      </c>
      <c r="H52" s="15" t="s">
        <v>612</v>
      </c>
      <c r="I52" s="15">
        <v>2022.3</v>
      </c>
      <c r="J52" s="15" t="s">
        <v>613</v>
      </c>
      <c r="K52" s="15" t="s">
        <v>614</v>
      </c>
      <c r="L52" s="15" t="s">
        <v>11</v>
      </c>
      <c r="M52" s="12" t="s">
        <v>270</v>
      </c>
      <c r="N52" s="12" t="s">
        <v>271</v>
      </c>
      <c r="O52" s="13" t="s">
        <v>266</v>
      </c>
      <c r="P52" s="12" t="s">
        <v>264</v>
      </c>
      <c r="Q52" s="14">
        <v>-32300000</v>
      </c>
      <c r="R52" s="14">
        <v>0</v>
      </c>
      <c r="S52" s="14">
        <v>1000000</v>
      </c>
      <c r="T52" s="14">
        <v>0</v>
      </c>
      <c r="U52" s="14">
        <v>0</v>
      </c>
      <c r="V52" s="14">
        <v>0</v>
      </c>
      <c r="W52" s="14">
        <v>0</v>
      </c>
      <c r="X52" s="14">
        <v>0</v>
      </c>
      <c r="Y52" s="14">
        <v>0</v>
      </c>
      <c r="Z52" s="14">
        <v>0</v>
      </c>
      <c r="AA52" s="14">
        <v>0</v>
      </c>
      <c r="AB52" s="14">
        <v>0</v>
      </c>
      <c r="AC52" s="16" t="e">
        <f>_xlfn.XLOOKUP(Tbl_CapitalSummary[[#This Row],[Agency Code]]*1,#REF!,#REF!)</f>
        <v>#REF!</v>
      </c>
      <c r="AD52" s="17" t="e">
        <f>_xlfn.XLOOKUP(Tbl_CapitalSummary[[#This Row],[Agency Code]]*1,#REF!,#REF!)</f>
        <v>#REF!</v>
      </c>
    </row>
    <row r="53" spans="2:30" ht="60" x14ac:dyDescent="0.25">
      <c r="B53" s="12" t="s">
        <v>20</v>
      </c>
      <c r="C53" s="12" t="s">
        <v>39</v>
      </c>
      <c r="D53" s="13" t="s">
        <v>272</v>
      </c>
      <c r="E53" s="11" t="s">
        <v>40</v>
      </c>
      <c r="F53" s="13" t="s">
        <v>108</v>
      </c>
      <c r="G53" s="13" t="s">
        <v>10</v>
      </c>
      <c r="H53" s="15" t="s">
        <v>612</v>
      </c>
      <c r="I53" s="15">
        <v>2022.3</v>
      </c>
      <c r="J53" s="15" t="s">
        <v>613</v>
      </c>
      <c r="K53" s="15" t="s">
        <v>614</v>
      </c>
      <c r="L53" s="15" t="s">
        <v>13</v>
      </c>
      <c r="M53" s="12" t="s">
        <v>273</v>
      </c>
      <c r="N53" s="12" t="s">
        <v>274</v>
      </c>
      <c r="O53" s="13" t="s">
        <v>275</v>
      </c>
      <c r="P53" s="12" t="s">
        <v>276</v>
      </c>
      <c r="Q53" s="14">
        <v>7300000</v>
      </c>
      <c r="R53" s="14">
        <v>0</v>
      </c>
      <c r="S53" s="14">
        <v>0</v>
      </c>
      <c r="T53" s="14">
        <v>0</v>
      </c>
      <c r="U53" s="14">
        <v>0</v>
      </c>
      <c r="V53" s="14">
        <v>0</v>
      </c>
      <c r="W53" s="14">
        <v>0</v>
      </c>
      <c r="X53" s="14">
        <v>0</v>
      </c>
      <c r="Y53" s="14">
        <v>0</v>
      </c>
      <c r="Z53" s="14">
        <v>0</v>
      </c>
      <c r="AA53" s="14">
        <v>0</v>
      </c>
      <c r="AB53" s="14">
        <v>0</v>
      </c>
      <c r="AC53" s="16" t="e">
        <f>_xlfn.XLOOKUP(Tbl_CapitalSummary[[#This Row],[Agency Code]]*1,#REF!,#REF!)</f>
        <v>#REF!</v>
      </c>
      <c r="AD53" s="17" t="e">
        <f>_xlfn.XLOOKUP(Tbl_CapitalSummary[[#This Row],[Agency Code]]*1,#REF!,#REF!)</f>
        <v>#REF!</v>
      </c>
    </row>
    <row r="54" spans="2:30" ht="60" x14ac:dyDescent="0.25">
      <c r="B54" s="12" t="s">
        <v>20</v>
      </c>
      <c r="C54" s="12" t="s">
        <v>39</v>
      </c>
      <c r="D54" s="13" t="s">
        <v>272</v>
      </c>
      <c r="E54" s="11" t="s">
        <v>40</v>
      </c>
      <c r="F54" s="13" t="s">
        <v>108</v>
      </c>
      <c r="G54" s="13" t="s">
        <v>10</v>
      </c>
      <c r="H54" s="15" t="s">
        <v>612</v>
      </c>
      <c r="I54" s="15">
        <v>2022.3</v>
      </c>
      <c r="J54" s="15" t="s">
        <v>613</v>
      </c>
      <c r="K54" s="15" t="s">
        <v>614</v>
      </c>
      <c r="L54" s="15" t="s">
        <v>13</v>
      </c>
      <c r="M54" s="12" t="s">
        <v>277</v>
      </c>
      <c r="N54" s="12" t="s">
        <v>278</v>
      </c>
      <c r="O54" s="13" t="s">
        <v>279</v>
      </c>
      <c r="P54" s="12" t="s">
        <v>277</v>
      </c>
      <c r="Q54" s="14">
        <v>0</v>
      </c>
      <c r="R54" s="14">
        <v>0</v>
      </c>
      <c r="S54" s="14">
        <v>13484000</v>
      </c>
      <c r="T54" s="14">
        <v>0</v>
      </c>
      <c r="U54" s="14">
        <v>0</v>
      </c>
      <c r="V54" s="14">
        <v>0</v>
      </c>
      <c r="W54" s="14">
        <v>45629000</v>
      </c>
      <c r="X54" s="14">
        <v>0</v>
      </c>
      <c r="Y54" s="14">
        <v>25887000</v>
      </c>
      <c r="Z54" s="14">
        <v>0</v>
      </c>
      <c r="AA54" s="14">
        <v>71516000</v>
      </c>
      <c r="AB54" s="14">
        <v>0</v>
      </c>
      <c r="AC54" s="16" t="e">
        <f>_xlfn.XLOOKUP(Tbl_CapitalSummary[[#This Row],[Agency Code]]*1,#REF!,#REF!)</f>
        <v>#REF!</v>
      </c>
      <c r="AD54" s="17" t="e">
        <f>_xlfn.XLOOKUP(Tbl_CapitalSummary[[#This Row],[Agency Code]]*1,#REF!,#REF!)</f>
        <v>#REF!</v>
      </c>
    </row>
    <row r="55" spans="2:30" ht="120" x14ac:dyDescent="0.25">
      <c r="B55" s="12" t="s">
        <v>20</v>
      </c>
      <c r="C55" s="12" t="s">
        <v>39</v>
      </c>
      <c r="D55" s="13" t="s">
        <v>272</v>
      </c>
      <c r="E55" s="11" t="s">
        <v>40</v>
      </c>
      <c r="F55" s="13" t="s">
        <v>108</v>
      </c>
      <c r="G55" s="13" t="s">
        <v>10</v>
      </c>
      <c r="H55" s="15" t="s">
        <v>612</v>
      </c>
      <c r="I55" s="15">
        <v>2022.3</v>
      </c>
      <c r="J55" s="15" t="s">
        <v>613</v>
      </c>
      <c r="K55" s="15" t="s">
        <v>614</v>
      </c>
      <c r="L55" s="15" t="s">
        <v>13</v>
      </c>
      <c r="M55" s="12" t="s">
        <v>280</v>
      </c>
      <c r="N55" s="12" t="s">
        <v>281</v>
      </c>
      <c r="O55" s="13" t="s">
        <v>282</v>
      </c>
      <c r="P55" s="12" t="s">
        <v>283</v>
      </c>
      <c r="Q55" s="14">
        <v>0</v>
      </c>
      <c r="R55" s="14">
        <v>0</v>
      </c>
      <c r="S55" s="14">
        <v>6003000</v>
      </c>
      <c r="T55" s="14">
        <v>0</v>
      </c>
      <c r="U55" s="14">
        <v>0</v>
      </c>
      <c r="V55" s="14">
        <v>0</v>
      </c>
      <c r="W55" s="14">
        <v>0</v>
      </c>
      <c r="X55" s="14">
        <v>0</v>
      </c>
      <c r="Y55" s="14">
        <v>0</v>
      </c>
      <c r="Z55" s="14">
        <v>0</v>
      </c>
      <c r="AA55" s="14">
        <v>0</v>
      </c>
      <c r="AB55" s="14">
        <v>0</v>
      </c>
      <c r="AC55" s="16" t="e">
        <f>_xlfn.XLOOKUP(Tbl_CapitalSummary[[#This Row],[Agency Code]]*1,#REF!,#REF!)</f>
        <v>#REF!</v>
      </c>
      <c r="AD55" s="17" t="e">
        <f>_xlfn.XLOOKUP(Tbl_CapitalSummary[[#This Row],[Agency Code]]*1,#REF!,#REF!)</f>
        <v>#REF!</v>
      </c>
    </row>
    <row r="56" spans="2:30" ht="60" x14ac:dyDescent="0.25">
      <c r="B56" s="12" t="s">
        <v>20</v>
      </c>
      <c r="C56" s="12" t="s">
        <v>39</v>
      </c>
      <c r="D56" s="13" t="s">
        <v>272</v>
      </c>
      <c r="E56" s="11" t="s">
        <v>40</v>
      </c>
      <c r="F56" s="13" t="s">
        <v>108</v>
      </c>
      <c r="G56" s="13" t="s">
        <v>10</v>
      </c>
      <c r="H56" s="15" t="s">
        <v>612</v>
      </c>
      <c r="I56" s="15">
        <v>2022.3</v>
      </c>
      <c r="J56" s="15" t="s">
        <v>613</v>
      </c>
      <c r="K56" s="15" t="s">
        <v>614</v>
      </c>
      <c r="L56" s="15" t="s">
        <v>11</v>
      </c>
      <c r="M56" s="12" t="s">
        <v>284</v>
      </c>
      <c r="N56" s="12" t="s">
        <v>285</v>
      </c>
      <c r="O56" s="13" t="s">
        <v>282</v>
      </c>
      <c r="P56" s="12" t="s">
        <v>283</v>
      </c>
      <c r="Q56" s="14">
        <v>0</v>
      </c>
      <c r="R56" s="14">
        <v>0</v>
      </c>
      <c r="S56" s="14">
        <v>-6003000</v>
      </c>
      <c r="T56" s="14">
        <v>0</v>
      </c>
      <c r="U56" s="14">
        <v>0</v>
      </c>
      <c r="V56" s="14">
        <v>0</v>
      </c>
      <c r="W56" s="14">
        <v>0</v>
      </c>
      <c r="X56" s="14">
        <v>0</v>
      </c>
      <c r="Y56" s="14">
        <v>0</v>
      </c>
      <c r="Z56" s="14">
        <v>0</v>
      </c>
      <c r="AA56" s="14">
        <v>0</v>
      </c>
      <c r="AB56" s="14">
        <v>0</v>
      </c>
      <c r="AC56" s="16" t="e">
        <f>_xlfn.XLOOKUP(Tbl_CapitalSummary[[#This Row],[Agency Code]]*1,#REF!,#REF!)</f>
        <v>#REF!</v>
      </c>
      <c r="AD56" s="17" t="e">
        <f>_xlfn.XLOOKUP(Tbl_CapitalSummary[[#This Row],[Agency Code]]*1,#REF!,#REF!)</f>
        <v>#REF!</v>
      </c>
    </row>
    <row r="57" spans="2:30" ht="90" x14ac:dyDescent="0.25">
      <c r="B57" s="12" t="s">
        <v>20</v>
      </c>
      <c r="C57" s="12" t="s">
        <v>39</v>
      </c>
      <c r="D57" s="13" t="s">
        <v>272</v>
      </c>
      <c r="E57" s="11" t="s">
        <v>40</v>
      </c>
      <c r="F57" s="13" t="s">
        <v>108</v>
      </c>
      <c r="G57" s="13" t="s">
        <v>12</v>
      </c>
      <c r="H57" s="15" t="s">
        <v>606</v>
      </c>
      <c r="I57" s="15">
        <v>2023.2</v>
      </c>
      <c r="J57" s="15" t="s">
        <v>608</v>
      </c>
      <c r="K57" s="15" t="s">
        <v>609</v>
      </c>
      <c r="L57" s="15" t="s">
        <v>11</v>
      </c>
      <c r="M57" s="12" t="s">
        <v>289</v>
      </c>
      <c r="N57" s="12" t="s">
        <v>290</v>
      </c>
      <c r="O57" s="13" t="s">
        <v>288</v>
      </c>
      <c r="P57" s="12" t="s">
        <v>287</v>
      </c>
      <c r="Q57" s="14">
        <v>0</v>
      </c>
      <c r="R57" s="14">
        <v>0</v>
      </c>
      <c r="S57" s="14">
        <v>0</v>
      </c>
      <c r="T57" s="14">
        <v>13580000</v>
      </c>
      <c r="U57" s="14">
        <v>0</v>
      </c>
      <c r="V57" s="14">
        <v>0</v>
      </c>
      <c r="W57" s="14">
        <v>0</v>
      </c>
      <c r="X57" s="14">
        <v>0</v>
      </c>
      <c r="Y57" s="14">
        <v>0</v>
      </c>
      <c r="Z57" s="14">
        <v>33620000</v>
      </c>
      <c r="AA57" s="14">
        <v>0</v>
      </c>
      <c r="AB57" s="14">
        <v>33620000</v>
      </c>
      <c r="AC57" s="16" t="e">
        <f>_xlfn.XLOOKUP(Tbl_CapitalSummary[[#This Row],[Agency Code]]*1,#REF!,#REF!)</f>
        <v>#REF!</v>
      </c>
      <c r="AD57" s="17" t="e">
        <f>_xlfn.XLOOKUP(Tbl_CapitalSummary[[#This Row],[Agency Code]]*1,#REF!,#REF!)</f>
        <v>#REF!</v>
      </c>
    </row>
    <row r="58" spans="2:30" ht="75" x14ac:dyDescent="0.25">
      <c r="B58" s="12" t="s">
        <v>20</v>
      </c>
      <c r="C58" s="12" t="s">
        <v>39</v>
      </c>
      <c r="D58" s="13" t="s">
        <v>272</v>
      </c>
      <c r="E58" s="11" t="s">
        <v>40</v>
      </c>
      <c r="F58" s="13" t="s">
        <v>108</v>
      </c>
      <c r="G58" s="13" t="s">
        <v>12</v>
      </c>
      <c r="H58" s="15" t="s">
        <v>606</v>
      </c>
      <c r="I58" s="15">
        <v>2023.2</v>
      </c>
      <c r="J58" s="15" t="s">
        <v>608</v>
      </c>
      <c r="K58" s="15" t="s">
        <v>609</v>
      </c>
      <c r="L58" s="15" t="s">
        <v>11</v>
      </c>
      <c r="M58" s="12" t="s">
        <v>291</v>
      </c>
      <c r="N58" s="12" t="s">
        <v>292</v>
      </c>
      <c r="O58" s="13" t="s">
        <v>286</v>
      </c>
      <c r="P58" s="12" t="s">
        <v>280</v>
      </c>
      <c r="Q58" s="14">
        <v>0</v>
      </c>
      <c r="R58" s="14">
        <v>0</v>
      </c>
      <c r="S58" s="14">
        <v>0</v>
      </c>
      <c r="T58" s="14">
        <v>9000000</v>
      </c>
      <c r="U58" s="14">
        <v>0</v>
      </c>
      <c r="V58" s="14">
        <v>0</v>
      </c>
      <c r="W58" s="14">
        <v>0</v>
      </c>
      <c r="X58" s="14">
        <v>0</v>
      </c>
      <c r="Y58" s="14">
        <v>0</v>
      </c>
      <c r="Z58" s="14">
        <v>0</v>
      </c>
      <c r="AA58" s="14">
        <v>0</v>
      </c>
      <c r="AB58" s="14">
        <v>0</v>
      </c>
      <c r="AC58" s="16" t="e">
        <f>_xlfn.XLOOKUP(Tbl_CapitalSummary[[#This Row],[Agency Code]]*1,#REF!,#REF!)</f>
        <v>#REF!</v>
      </c>
      <c r="AD58" s="17" t="e">
        <f>_xlfn.XLOOKUP(Tbl_CapitalSummary[[#This Row],[Agency Code]]*1,#REF!,#REF!)</f>
        <v>#REF!</v>
      </c>
    </row>
    <row r="59" spans="2:30" ht="60" x14ac:dyDescent="0.25">
      <c r="B59" s="12" t="s">
        <v>20</v>
      </c>
      <c r="C59" s="12" t="s">
        <v>41</v>
      </c>
      <c r="D59" s="13" t="s">
        <v>293</v>
      </c>
      <c r="E59" s="11" t="s">
        <v>42</v>
      </c>
      <c r="F59" s="13" t="s">
        <v>108</v>
      </c>
      <c r="G59" s="13" t="s">
        <v>10</v>
      </c>
      <c r="H59" s="15" t="s">
        <v>612</v>
      </c>
      <c r="I59" s="15">
        <v>2022.3</v>
      </c>
      <c r="J59" s="15" t="s">
        <v>613</v>
      </c>
      <c r="K59" s="15" t="s">
        <v>614</v>
      </c>
      <c r="L59" s="15" t="s">
        <v>11</v>
      </c>
      <c r="M59" s="12" t="s">
        <v>294</v>
      </c>
      <c r="N59" s="12" t="s">
        <v>295</v>
      </c>
      <c r="O59" s="13" t="s">
        <v>296</v>
      </c>
      <c r="P59" s="12" t="s">
        <v>297</v>
      </c>
      <c r="Q59" s="14">
        <v>500000</v>
      </c>
      <c r="R59" s="14">
        <v>0</v>
      </c>
      <c r="S59" s="14">
        <v>0</v>
      </c>
      <c r="T59" s="14">
        <v>0</v>
      </c>
      <c r="U59" s="14">
        <v>0</v>
      </c>
      <c r="V59" s="14">
        <v>0</v>
      </c>
      <c r="W59" s="14">
        <v>0</v>
      </c>
      <c r="X59" s="14">
        <v>0</v>
      </c>
      <c r="Y59" s="14">
        <v>0</v>
      </c>
      <c r="Z59" s="14">
        <v>0</v>
      </c>
      <c r="AA59" s="14">
        <v>0</v>
      </c>
      <c r="AB59" s="14">
        <v>0</v>
      </c>
      <c r="AC59" s="16" t="e">
        <f>_xlfn.XLOOKUP(Tbl_CapitalSummary[[#This Row],[Agency Code]]*1,#REF!,#REF!)</f>
        <v>#REF!</v>
      </c>
      <c r="AD59" s="17" t="e">
        <f>_xlfn.XLOOKUP(Tbl_CapitalSummary[[#This Row],[Agency Code]]*1,#REF!,#REF!)</f>
        <v>#REF!</v>
      </c>
    </row>
    <row r="60" spans="2:30" ht="90" x14ac:dyDescent="0.25">
      <c r="B60" s="12" t="s">
        <v>20</v>
      </c>
      <c r="C60" s="12" t="s">
        <v>43</v>
      </c>
      <c r="D60" s="13" t="s">
        <v>298</v>
      </c>
      <c r="E60" s="11" t="s">
        <v>44</v>
      </c>
      <c r="F60" s="13" t="s">
        <v>108</v>
      </c>
      <c r="G60" s="13" t="s">
        <v>10</v>
      </c>
      <c r="H60" s="15" t="s">
        <v>612</v>
      </c>
      <c r="I60" s="15">
        <v>2022.3</v>
      </c>
      <c r="J60" s="15" t="s">
        <v>613</v>
      </c>
      <c r="K60" s="15" t="s">
        <v>614</v>
      </c>
      <c r="L60" s="15" t="s">
        <v>13</v>
      </c>
      <c r="M60" s="12" t="s">
        <v>299</v>
      </c>
      <c r="N60" s="12" t="s">
        <v>300</v>
      </c>
      <c r="O60" s="13" t="s">
        <v>301</v>
      </c>
      <c r="P60" s="12" t="s">
        <v>299</v>
      </c>
      <c r="Q60" s="14">
        <v>13899852</v>
      </c>
      <c r="R60" s="14">
        <v>0</v>
      </c>
      <c r="S60" s="14">
        <v>0</v>
      </c>
      <c r="T60" s="14">
        <v>0</v>
      </c>
      <c r="U60" s="14">
        <v>0</v>
      </c>
      <c r="V60" s="14">
        <v>0</v>
      </c>
      <c r="W60" s="14">
        <v>0</v>
      </c>
      <c r="X60" s="14">
        <v>0</v>
      </c>
      <c r="Y60" s="14">
        <v>0</v>
      </c>
      <c r="Z60" s="14">
        <v>0</v>
      </c>
      <c r="AA60" s="14">
        <v>0</v>
      </c>
      <c r="AB60" s="14">
        <v>0</v>
      </c>
      <c r="AC60" s="16" t="e">
        <f>_xlfn.XLOOKUP(Tbl_CapitalSummary[[#This Row],[Agency Code]]*1,#REF!,#REF!)</f>
        <v>#REF!</v>
      </c>
      <c r="AD60" s="17" t="e">
        <f>_xlfn.XLOOKUP(Tbl_CapitalSummary[[#This Row],[Agency Code]]*1,#REF!,#REF!)</f>
        <v>#REF!</v>
      </c>
    </row>
    <row r="61" spans="2:30" ht="75" x14ac:dyDescent="0.25">
      <c r="B61" s="12" t="s">
        <v>20</v>
      </c>
      <c r="C61" s="12" t="s">
        <v>43</v>
      </c>
      <c r="D61" s="13" t="s">
        <v>298</v>
      </c>
      <c r="E61" s="11" t="s">
        <v>44</v>
      </c>
      <c r="F61" s="13" t="s">
        <v>108</v>
      </c>
      <c r="G61" s="13" t="s">
        <v>10</v>
      </c>
      <c r="H61" s="15" t="s">
        <v>612</v>
      </c>
      <c r="I61" s="15">
        <v>2022.3</v>
      </c>
      <c r="J61" s="15" t="s">
        <v>613</v>
      </c>
      <c r="K61" s="15" t="s">
        <v>614</v>
      </c>
      <c r="L61" s="15" t="s">
        <v>13</v>
      </c>
      <c r="M61" s="12" t="s">
        <v>302</v>
      </c>
      <c r="N61" s="12" t="s">
        <v>303</v>
      </c>
      <c r="O61" s="13" t="s">
        <v>304</v>
      </c>
      <c r="P61" s="12" t="s">
        <v>302</v>
      </c>
      <c r="Q61" s="14">
        <v>26436783</v>
      </c>
      <c r="R61" s="14">
        <v>0</v>
      </c>
      <c r="S61" s="14">
        <v>0</v>
      </c>
      <c r="T61" s="14">
        <v>0</v>
      </c>
      <c r="U61" s="14">
        <v>0</v>
      </c>
      <c r="V61" s="14">
        <v>0</v>
      </c>
      <c r="W61" s="14">
        <v>0</v>
      </c>
      <c r="X61" s="14">
        <v>0</v>
      </c>
      <c r="Y61" s="14">
        <v>0</v>
      </c>
      <c r="Z61" s="14">
        <v>0</v>
      </c>
      <c r="AA61" s="14">
        <v>0</v>
      </c>
      <c r="AB61" s="14">
        <v>0</v>
      </c>
      <c r="AC61" s="16" t="e">
        <f>_xlfn.XLOOKUP(Tbl_CapitalSummary[[#This Row],[Agency Code]]*1,#REF!,#REF!)</f>
        <v>#REF!</v>
      </c>
      <c r="AD61" s="17" t="e">
        <f>_xlfn.XLOOKUP(Tbl_CapitalSummary[[#This Row],[Agency Code]]*1,#REF!,#REF!)</f>
        <v>#REF!</v>
      </c>
    </row>
    <row r="62" spans="2:30" ht="75" x14ac:dyDescent="0.25">
      <c r="B62" s="12" t="s">
        <v>20</v>
      </c>
      <c r="C62" s="12" t="s">
        <v>43</v>
      </c>
      <c r="D62" s="13" t="s">
        <v>298</v>
      </c>
      <c r="E62" s="11" t="s">
        <v>44</v>
      </c>
      <c r="F62" s="13" t="s">
        <v>108</v>
      </c>
      <c r="G62" s="13" t="s">
        <v>10</v>
      </c>
      <c r="H62" s="15" t="s">
        <v>612</v>
      </c>
      <c r="I62" s="15">
        <v>2022.3</v>
      </c>
      <c r="J62" s="15" t="s">
        <v>613</v>
      </c>
      <c r="K62" s="15" t="s">
        <v>614</v>
      </c>
      <c r="L62" s="15" t="s">
        <v>13</v>
      </c>
      <c r="M62" s="12" t="s">
        <v>305</v>
      </c>
      <c r="N62" s="12" t="s">
        <v>306</v>
      </c>
      <c r="O62" s="13" t="s">
        <v>307</v>
      </c>
      <c r="P62" s="12" t="s">
        <v>305</v>
      </c>
      <c r="Q62" s="14">
        <v>19147000</v>
      </c>
      <c r="R62" s="14">
        <v>0</v>
      </c>
      <c r="S62" s="14">
        <v>0</v>
      </c>
      <c r="T62" s="14">
        <v>0</v>
      </c>
      <c r="U62" s="14">
        <v>0</v>
      </c>
      <c r="V62" s="14">
        <v>0</v>
      </c>
      <c r="W62" s="14">
        <v>0</v>
      </c>
      <c r="X62" s="14">
        <v>0</v>
      </c>
      <c r="Y62" s="14">
        <v>0</v>
      </c>
      <c r="Z62" s="14">
        <v>0</v>
      </c>
      <c r="AA62" s="14">
        <v>0</v>
      </c>
      <c r="AB62" s="14">
        <v>0</v>
      </c>
      <c r="AC62" s="16" t="e">
        <f>_xlfn.XLOOKUP(Tbl_CapitalSummary[[#This Row],[Agency Code]]*1,#REF!,#REF!)</f>
        <v>#REF!</v>
      </c>
      <c r="AD62" s="17" t="e">
        <f>_xlfn.XLOOKUP(Tbl_CapitalSummary[[#This Row],[Agency Code]]*1,#REF!,#REF!)</f>
        <v>#REF!</v>
      </c>
    </row>
    <row r="63" spans="2:30" ht="60" x14ac:dyDescent="0.25">
      <c r="B63" s="12" t="s">
        <v>20</v>
      </c>
      <c r="C63" s="12" t="s">
        <v>308</v>
      </c>
      <c r="D63" s="13" t="s">
        <v>309</v>
      </c>
      <c r="E63" s="11" t="s">
        <v>310</v>
      </c>
      <c r="F63" s="13" t="s">
        <v>108</v>
      </c>
      <c r="G63" s="13" t="s">
        <v>10</v>
      </c>
      <c r="H63" s="15" t="s">
        <v>612</v>
      </c>
      <c r="I63" s="15">
        <v>2022.3</v>
      </c>
      <c r="J63" s="15" t="s">
        <v>613</v>
      </c>
      <c r="K63" s="15" t="s">
        <v>614</v>
      </c>
      <c r="L63" s="15" t="s">
        <v>13</v>
      </c>
      <c r="M63" s="12" t="s">
        <v>311</v>
      </c>
      <c r="N63" s="12" t="s">
        <v>312</v>
      </c>
      <c r="O63" s="13" t="s">
        <v>313</v>
      </c>
      <c r="P63" s="12" t="s">
        <v>311</v>
      </c>
      <c r="Q63" s="14">
        <v>350000</v>
      </c>
      <c r="R63" s="14">
        <v>0</v>
      </c>
      <c r="S63" s="14">
        <v>0</v>
      </c>
      <c r="T63" s="14">
        <v>0</v>
      </c>
      <c r="U63" s="14">
        <v>0</v>
      </c>
      <c r="V63" s="14">
        <v>0</v>
      </c>
      <c r="W63" s="14">
        <v>0</v>
      </c>
      <c r="X63" s="14">
        <v>0</v>
      </c>
      <c r="Y63" s="14">
        <v>0</v>
      </c>
      <c r="Z63" s="14">
        <v>0</v>
      </c>
      <c r="AA63" s="14">
        <v>0</v>
      </c>
      <c r="AB63" s="14">
        <v>0</v>
      </c>
      <c r="AC63" s="16" t="e">
        <f>_xlfn.XLOOKUP(Tbl_CapitalSummary[[#This Row],[Agency Code]]*1,#REF!,#REF!)</f>
        <v>#REF!</v>
      </c>
      <c r="AD63" s="17" t="e">
        <f>_xlfn.XLOOKUP(Tbl_CapitalSummary[[#This Row],[Agency Code]]*1,#REF!,#REF!)</f>
        <v>#REF!</v>
      </c>
    </row>
    <row r="64" spans="2:30" ht="45" x14ac:dyDescent="0.25">
      <c r="B64" s="12" t="s">
        <v>20</v>
      </c>
      <c r="C64" s="12" t="s">
        <v>314</v>
      </c>
      <c r="D64" s="13" t="s">
        <v>315</v>
      </c>
      <c r="E64" s="11" t="s">
        <v>316</v>
      </c>
      <c r="F64" s="13" t="s">
        <v>108</v>
      </c>
      <c r="G64" s="13" t="s">
        <v>10</v>
      </c>
      <c r="H64" s="15" t="s">
        <v>612</v>
      </c>
      <c r="I64" s="15">
        <v>2022.3</v>
      </c>
      <c r="J64" s="15" t="s">
        <v>613</v>
      </c>
      <c r="K64" s="15" t="s">
        <v>614</v>
      </c>
      <c r="L64" s="15" t="s">
        <v>13</v>
      </c>
      <c r="M64" s="12" t="s">
        <v>317</v>
      </c>
      <c r="N64" s="12" t="s">
        <v>318</v>
      </c>
      <c r="O64" s="13" t="s">
        <v>319</v>
      </c>
      <c r="P64" s="12" t="s">
        <v>317</v>
      </c>
      <c r="Q64" s="14">
        <v>494000</v>
      </c>
      <c r="R64" s="14">
        <v>0</v>
      </c>
      <c r="S64" s="14">
        <v>0</v>
      </c>
      <c r="T64" s="14">
        <v>0</v>
      </c>
      <c r="U64" s="14">
        <v>0</v>
      </c>
      <c r="V64" s="14">
        <v>0</v>
      </c>
      <c r="W64" s="14">
        <v>0</v>
      </c>
      <c r="X64" s="14">
        <v>0</v>
      </c>
      <c r="Y64" s="14">
        <v>0</v>
      </c>
      <c r="Z64" s="14">
        <v>0</v>
      </c>
      <c r="AA64" s="14">
        <v>0</v>
      </c>
      <c r="AB64" s="14">
        <v>0</v>
      </c>
      <c r="AC64" s="16" t="e">
        <f>_xlfn.XLOOKUP(Tbl_CapitalSummary[[#This Row],[Agency Code]]*1,#REF!,#REF!)</f>
        <v>#REF!</v>
      </c>
      <c r="AD64" s="17" t="e">
        <f>_xlfn.XLOOKUP(Tbl_CapitalSummary[[#This Row],[Agency Code]]*1,#REF!,#REF!)</f>
        <v>#REF!</v>
      </c>
    </row>
    <row r="65" spans="2:30" ht="105" x14ac:dyDescent="0.25">
      <c r="B65" s="12" t="s">
        <v>20</v>
      </c>
      <c r="C65" s="12" t="s">
        <v>314</v>
      </c>
      <c r="D65" s="13" t="s">
        <v>315</v>
      </c>
      <c r="E65" s="11" t="s">
        <v>316</v>
      </c>
      <c r="F65" s="13" t="s">
        <v>108</v>
      </c>
      <c r="G65" s="13" t="s">
        <v>10</v>
      </c>
      <c r="H65" s="15" t="s">
        <v>612</v>
      </c>
      <c r="I65" s="15">
        <v>2022.3</v>
      </c>
      <c r="J65" s="15" t="s">
        <v>613</v>
      </c>
      <c r="K65" s="15" t="s">
        <v>614</v>
      </c>
      <c r="L65" s="15" t="s">
        <v>13</v>
      </c>
      <c r="M65" s="12" t="s">
        <v>320</v>
      </c>
      <c r="N65" s="12" t="s">
        <v>321</v>
      </c>
      <c r="O65" s="13" t="s">
        <v>322</v>
      </c>
      <c r="P65" s="12" t="s">
        <v>320</v>
      </c>
      <c r="Q65" s="14">
        <v>358000</v>
      </c>
      <c r="R65" s="14">
        <v>0</v>
      </c>
      <c r="S65" s="14">
        <v>0</v>
      </c>
      <c r="T65" s="14">
        <v>0</v>
      </c>
      <c r="U65" s="14">
        <v>0</v>
      </c>
      <c r="V65" s="14">
        <v>0</v>
      </c>
      <c r="W65" s="14">
        <v>0</v>
      </c>
      <c r="X65" s="14">
        <v>0</v>
      </c>
      <c r="Y65" s="14">
        <v>0</v>
      </c>
      <c r="Z65" s="14">
        <v>0</v>
      </c>
      <c r="AA65" s="14">
        <v>0</v>
      </c>
      <c r="AB65" s="14">
        <v>0</v>
      </c>
      <c r="AC65" s="16" t="e">
        <f>_xlfn.XLOOKUP(Tbl_CapitalSummary[[#This Row],[Agency Code]]*1,#REF!,#REF!)</f>
        <v>#REF!</v>
      </c>
      <c r="AD65" s="17" t="e">
        <f>_xlfn.XLOOKUP(Tbl_CapitalSummary[[#This Row],[Agency Code]]*1,#REF!,#REF!)</f>
        <v>#REF!</v>
      </c>
    </row>
    <row r="66" spans="2:30" ht="75" x14ac:dyDescent="0.25">
      <c r="B66" s="12" t="s">
        <v>20</v>
      </c>
      <c r="C66" s="12" t="s">
        <v>314</v>
      </c>
      <c r="D66" s="13" t="s">
        <v>315</v>
      </c>
      <c r="E66" s="11" t="s">
        <v>316</v>
      </c>
      <c r="F66" s="13" t="s">
        <v>108</v>
      </c>
      <c r="G66" s="13" t="s">
        <v>10</v>
      </c>
      <c r="H66" s="15" t="s">
        <v>612</v>
      </c>
      <c r="I66" s="15">
        <v>2022.3</v>
      </c>
      <c r="J66" s="15" t="s">
        <v>613</v>
      </c>
      <c r="K66" s="15" t="s">
        <v>614</v>
      </c>
      <c r="L66" s="15" t="s">
        <v>13</v>
      </c>
      <c r="M66" s="12" t="s">
        <v>323</v>
      </c>
      <c r="N66" s="12" t="s">
        <v>324</v>
      </c>
      <c r="O66" s="13" t="s">
        <v>325</v>
      </c>
      <c r="P66" s="12" t="s">
        <v>323</v>
      </c>
      <c r="Q66" s="14">
        <v>837500</v>
      </c>
      <c r="R66" s="14">
        <v>0</v>
      </c>
      <c r="S66" s="14">
        <v>0</v>
      </c>
      <c r="T66" s="14">
        <v>0</v>
      </c>
      <c r="U66" s="14">
        <v>0</v>
      </c>
      <c r="V66" s="14">
        <v>0</v>
      </c>
      <c r="W66" s="14">
        <v>0</v>
      </c>
      <c r="X66" s="14">
        <v>0</v>
      </c>
      <c r="Y66" s="14">
        <v>0</v>
      </c>
      <c r="Z66" s="14">
        <v>0</v>
      </c>
      <c r="AA66" s="14">
        <v>0</v>
      </c>
      <c r="AB66" s="14">
        <v>0</v>
      </c>
      <c r="AC66" s="16" t="e">
        <f>_xlfn.XLOOKUP(Tbl_CapitalSummary[[#This Row],[Agency Code]]*1,#REF!,#REF!)</f>
        <v>#REF!</v>
      </c>
      <c r="AD66" s="17" t="e">
        <f>_xlfn.XLOOKUP(Tbl_CapitalSummary[[#This Row],[Agency Code]]*1,#REF!,#REF!)</f>
        <v>#REF!</v>
      </c>
    </row>
    <row r="67" spans="2:30" ht="60" x14ac:dyDescent="0.25">
      <c r="B67" s="12" t="s">
        <v>20</v>
      </c>
      <c r="C67" s="12" t="s">
        <v>45</v>
      </c>
      <c r="D67" s="13" t="s">
        <v>326</v>
      </c>
      <c r="E67" s="11" t="s">
        <v>46</v>
      </c>
      <c r="F67" s="13" t="s">
        <v>108</v>
      </c>
      <c r="G67" s="13" t="s">
        <v>12</v>
      </c>
      <c r="H67" s="15" t="s">
        <v>606</v>
      </c>
      <c r="I67" s="15">
        <v>2023.2</v>
      </c>
      <c r="J67" s="15" t="s">
        <v>608</v>
      </c>
      <c r="K67" s="15" t="s">
        <v>609</v>
      </c>
      <c r="L67" s="15" t="s">
        <v>11</v>
      </c>
      <c r="M67" s="12" t="s">
        <v>327</v>
      </c>
      <c r="N67" s="12" t="s">
        <v>328</v>
      </c>
      <c r="O67" s="13" t="s">
        <v>329</v>
      </c>
      <c r="P67" s="12" t="s">
        <v>330</v>
      </c>
      <c r="Q67" s="14">
        <v>0</v>
      </c>
      <c r="R67" s="14">
        <v>2500000</v>
      </c>
      <c r="S67" s="14">
        <v>0</v>
      </c>
      <c r="T67" s="14">
        <v>0</v>
      </c>
      <c r="U67" s="14">
        <v>0</v>
      </c>
      <c r="V67" s="14">
        <v>0</v>
      </c>
      <c r="W67" s="14">
        <v>0</v>
      </c>
      <c r="X67" s="14">
        <v>0</v>
      </c>
      <c r="Y67" s="14">
        <v>0</v>
      </c>
      <c r="Z67" s="14">
        <v>0</v>
      </c>
      <c r="AA67" s="14">
        <v>0</v>
      </c>
      <c r="AB67" s="14">
        <v>0</v>
      </c>
      <c r="AC67" s="16" t="e">
        <f>_xlfn.XLOOKUP(Tbl_CapitalSummary[[#This Row],[Agency Code]]*1,#REF!,#REF!)</f>
        <v>#REF!</v>
      </c>
      <c r="AD67" s="17" t="e">
        <f>_xlfn.XLOOKUP(Tbl_CapitalSummary[[#This Row],[Agency Code]]*1,#REF!,#REF!)</f>
        <v>#REF!</v>
      </c>
    </row>
    <row r="68" spans="2:30" ht="60" x14ac:dyDescent="0.25">
      <c r="B68" s="12" t="s">
        <v>20</v>
      </c>
      <c r="C68" s="12" t="s">
        <v>331</v>
      </c>
      <c r="D68" s="13" t="s">
        <v>332</v>
      </c>
      <c r="E68" s="11" t="s">
        <v>333</v>
      </c>
      <c r="F68" s="13" t="s">
        <v>108</v>
      </c>
      <c r="G68" s="13" t="s">
        <v>10</v>
      </c>
      <c r="H68" s="15" t="s">
        <v>612</v>
      </c>
      <c r="I68" s="15">
        <v>2022.3</v>
      </c>
      <c r="J68" s="15" t="s">
        <v>613</v>
      </c>
      <c r="K68" s="15" t="s">
        <v>614</v>
      </c>
      <c r="L68" s="15" t="s">
        <v>13</v>
      </c>
      <c r="M68" s="12" t="s">
        <v>337</v>
      </c>
      <c r="N68" s="12" t="s">
        <v>338</v>
      </c>
      <c r="O68" s="13" t="s">
        <v>336</v>
      </c>
      <c r="P68" s="12" t="s">
        <v>337</v>
      </c>
      <c r="Q68" s="14">
        <v>720000</v>
      </c>
      <c r="R68" s="14">
        <v>0</v>
      </c>
      <c r="S68" s="14">
        <v>0</v>
      </c>
      <c r="T68" s="14">
        <v>0</v>
      </c>
      <c r="U68" s="14">
        <v>0</v>
      </c>
      <c r="V68" s="14">
        <v>0</v>
      </c>
      <c r="W68" s="14">
        <v>0</v>
      </c>
      <c r="X68" s="14">
        <v>0</v>
      </c>
      <c r="Y68" s="14">
        <v>0</v>
      </c>
      <c r="Z68" s="14">
        <v>0</v>
      </c>
      <c r="AA68" s="14">
        <v>0</v>
      </c>
      <c r="AB68" s="14">
        <v>0</v>
      </c>
      <c r="AC68" s="16" t="e">
        <f>_xlfn.XLOOKUP(Tbl_CapitalSummary[[#This Row],[Agency Code]]*1,#REF!,#REF!)</f>
        <v>#REF!</v>
      </c>
      <c r="AD68" s="17" t="e">
        <f>_xlfn.XLOOKUP(Tbl_CapitalSummary[[#This Row],[Agency Code]]*1,#REF!,#REF!)</f>
        <v>#REF!</v>
      </c>
    </row>
    <row r="69" spans="2:30" ht="45" x14ac:dyDescent="0.25">
      <c r="B69" s="12" t="s">
        <v>20</v>
      </c>
      <c r="C69" s="12" t="s">
        <v>331</v>
      </c>
      <c r="D69" s="13" t="s">
        <v>332</v>
      </c>
      <c r="E69" s="11" t="s">
        <v>333</v>
      </c>
      <c r="F69" s="13" t="s">
        <v>108</v>
      </c>
      <c r="G69" s="13" t="s">
        <v>10</v>
      </c>
      <c r="H69" s="15" t="s">
        <v>612</v>
      </c>
      <c r="I69" s="15">
        <v>2022.3</v>
      </c>
      <c r="J69" s="15" t="s">
        <v>613</v>
      </c>
      <c r="K69" s="15" t="s">
        <v>614</v>
      </c>
      <c r="L69" s="15" t="s">
        <v>11</v>
      </c>
      <c r="M69" s="12" t="s">
        <v>334</v>
      </c>
      <c r="N69" s="12" t="s">
        <v>335</v>
      </c>
      <c r="O69" s="13" t="s">
        <v>336</v>
      </c>
      <c r="P69" s="12" t="s">
        <v>337</v>
      </c>
      <c r="Q69" s="14">
        <v>-720000</v>
      </c>
      <c r="R69" s="14">
        <v>0</v>
      </c>
      <c r="S69" s="14">
        <v>0</v>
      </c>
      <c r="T69" s="14">
        <v>0</v>
      </c>
      <c r="U69" s="14">
        <v>0</v>
      </c>
      <c r="V69" s="14">
        <v>0</v>
      </c>
      <c r="W69" s="14">
        <v>0</v>
      </c>
      <c r="X69" s="14">
        <v>0</v>
      </c>
      <c r="Y69" s="14">
        <v>0</v>
      </c>
      <c r="Z69" s="14">
        <v>0</v>
      </c>
      <c r="AA69" s="14">
        <v>0</v>
      </c>
      <c r="AB69" s="14">
        <v>0</v>
      </c>
      <c r="AC69" s="16" t="e">
        <f>_xlfn.XLOOKUP(Tbl_CapitalSummary[[#This Row],[Agency Code]]*1,#REF!,#REF!)</f>
        <v>#REF!</v>
      </c>
      <c r="AD69" s="17" t="e">
        <f>_xlfn.XLOOKUP(Tbl_CapitalSummary[[#This Row],[Agency Code]]*1,#REF!,#REF!)</f>
        <v>#REF!</v>
      </c>
    </row>
    <row r="70" spans="2:30" ht="60" x14ac:dyDescent="0.25">
      <c r="B70" s="12" t="s">
        <v>20</v>
      </c>
      <c r="C70" s="12" t="s">
        <v>47</v>
      </c>
      <c r="D70" s="13" t="s">
        <v>339</v>
      </c>
      <c r="E70" s="11" t="s">
        <v>48</v>
      </c>
      <c r="F70" s="13" t="s">
        <v>108</v>
      </c>
      <c r="G70" s="13" t="s">
        <v>10</v>
      </c>
      <c r="H70" s="15" t="s">
        <v>612</v>
      </c>
      <c r="I70" s="15">
        <v>2022.3</v>
      </c>
      <c r="J70" s="15" t="s">
        <v>613</v>
      </c>
      <c r="K70" s="15" t="s">
        <v>614</v>
      </c>
      <c r="L70" s="15" t="s">
        <v>13</v>
      </c>
      <c r="M70" s="12" t="s">
        <v>342</v>
      </c>
      <c r="N70" s="12" t="s">
        <v>343</v>
      </c>
      <c r="O70" s="13" t="s">
        <v>344</v>
      </c>
      <c r="P70" s="12" t="s">
        <v>342</v>
      </c>
      <c r="Q70" s="14">
        <v>2700000</v>
      </c>
      <c r="R70" s="14">
        <v>0</v>
      </c>
      <c r="S70" s="14">
        <v>0</v>
      </c>
      <c r="T70" s="14">
        <v>0</v>
      </c>
      <c r="U70" s="14">
        <v>0</v>
      </c>
      <c r="V70" s="14">
        <v>0</v>
      </c>
      <c r="W70" s="14">
        <v>0</v>
      </c>
      <c r="X70" s="14">
        <v>0</v>
      </c>
      <c r="Y70" s="14">
        <v>0</v>
      </c>
      <c r="Z70" s="14">
        <v>0</v>
      </c>
      <c r="AA70" s="14">
        <v>0</v>
      </c>
      <c r="AB70" s="14">
        <v>0</v>
      </c>
      <c r="AC70" s="16" t="e">
        <f>_xlfn.XLOOKUP(Tbl_CapitalSummary[[#This Row],[Agency Code]]*1,#REF!,#REF!)</f>
        <v>#REF!</v>
      </c>
      <c r="AD70" s="17" t="e">
        <f>_xlfn.XLOOKUP(Tbl_CapitalSummary[[#This Row],[Agency Code]]*1,#REF!,#REF!)</f>
        <v>#REF!</v>
      </c>
    </row>
    <row r="71" spans="2:30" ht="75" x14ac:dyDescent="0.25">
      <c r="B71" s="12" t="s">
        <v>20</v>
      </c>
      <c r="C71" s="12" t="s">
        <v>47</v>
      </c>
      <c r="D71" s="13" t="s">
        <v>339</v>
      </c>
      <c r="E71" s="11" t="s">
        <v>48</v>
      </c>
      <c r="F71" s="13" t="s">
        <v>108</v>
      </c>
      <c r="G71" s="13" t="s">
        <v>12</v>
      </c>
      <c r="H71" s="15" t="s">
        <v>606</v>
      </c>
      <c r="I71" s="15">
        <v>2023.2</v>
      </c>
      <c r="J71" s="15" t="s">
        <v>608</v>
      </c>
      <c r="K71" s="15" t="s">
        <v>609</v>
      </c>
      <c r="L71" s="15" t="s">
        <v>11</v>
      </c>
      <c r="M71" s="12" t="s">
        <v>340</v>
      </c>
      <c r="N71" s="12" t="s">
        <v>341</v>
      </c>
      <c r="O71" s="13" t="s">
        <v>111</v>
      </c>
      <c r="P71" s="12" t="s">
        <v>111</v>
      </c>
      <c r="Q71" s="14">
        <v>0</v>
      </c>
      <c r="R71" s="14">
        <v>0</v>
      </c>
      <c r="S71" s="14">
        <v>0</v>
      </c>
      <c r="T71" s="14">
        <v>0</v>
      </c>
      <c r="U71" s="14">
        <v>0</v>
      </c>
      <c r="V71" s="14">
        <v>0</v>
      </c>
      <c r="W71" s="14">
        <v>0</v>
      </c>
      <c r="X71" s="14">
        <v>0</v>
      </c>
      <c r="Y71" s="14">
        <v>0</v>
      </c>
      <c r="Z71" s="14">
        <v>0</v>
      </c>
      <c r="AA71" s="14">
        <v>0</v>
      </c>
      <c r="AB71" s="14">
        <v>0</v>
      </c>
      <c r="AC71" s="16" t="e">
        <f>_xlfn.XLOOKUP(Tbl_CapitalSummary[[#This Row],[Agency Code]]*1,#REF!,#REF!)</f>
        <v>#REF!</v>
      </c>
      <c r="AD71" s="17" t="e">
        <f>_xlfn.XLOOKUP(Tbl_CapitalSummary[[#This Row],[Agency Code]]*1,#REF!,#REF!)</f>
        <v>#REF!</v>
      </c>
    </row>
    <row r="72" spans="2:30" ht="45" x14ac:dyDescent="0.25">
      <c r="B72" s="12" t="s">
        <v>20</v>
      </c>
      <c r="C72" s="12" t="s">
        <v>345</v>
      </c>
      <c r="D72" s="13" t="s">
        <v>346</v>
      </c>
      <c r="E72" s="11" t="s">
        <v>347</v>
      </c>
      <c r="F72" s="13" t="s">
        <v>108</v>
      </c>
      <c r="G72" s="13" t="s">
        <v>10</v>
      </c>
      <c r="H72" s="15" t="s">
        <v>612</v>
      </c>
      <c r="I72" s="15">
        <v>2022.3</v>
      </c>
      <c r="J72" s="15" t="s">
        <v>613</v>
      </c>
      <c r="K72" s="15" t="s">
        <v>614</v>
      </c>
      <c r="L72" s="15" t="s">
        <v>13</v>
      </c>
      <c r="M72" s="12" t="s">
        <v>348</v>
      </c>
      <c r="N72" s="12" t="s">
        <v>349</v>
      </c>
      <c r="O72" s="13" t="s">
        <v>350</v>
      </c>
      <c r="P72" s="12" t="s">
        <v>348</v>
      </c>
      <c r="Q72" s="14">
        <v>3796200</v>
      </c>
      <c r="R72" s="14">
        <v>0</v>
      </c>
      <c r="S72" s="14">
        <v>0</v>
      </c>
      <c r="T72" s="14">
        <v>0</v>
      </c>
      <c r="U72" s="14">
        <v>0</v>
      </c>
      <c r="V72" s="14">
        <v>0</v>
      </c>
      <c r="W72" s="14">
        <v>0</v>
      </c>
      <c r="X72" s="14">
        <v>0</v>
      </c>
      <c r="Y72" s="14">
        <v>0</v>
      </c>
      <c r="Z72" s="14">
        <v>0</v>
      </c>
      <c r="AA72" s="14">
        <v>0</v>
      </c>
      <c r="AB72" s="14">
        <v>0</v>
      </c>
      <c r="AC72" s="16" t="e">
        <f>_xlfn.XLOOKUP(Tbl_CapitalSummary[[#This Row],[Agency Code]]*1,#REF!,#REF!)</f>
        <v>#REF!</v>
      </c>
      <c r="AD72" s="17" t="e">
        <f>_xlfn.XLOOKUP(Tbl_CapitalSummary[[#This Row],[Agency Code]]*1,#REF!,#REF!)</f>
        <v>#REF!</v>
      </c>
    </row>
    <row r="73" spans="2:30" ht="90" x14ac:dyDescent="0.25">
      <c r="B73" s="12" t="s">
        <v>20</v>
      </c>
      <c r="C73" s="12" t="s">
        <v>345</v>
      </c>
      <c r="D73" s="13" t="s">
        <v>346</v>
      </c>
      <c r="E73" s="11" t="s">
        <v>347</v>
      </c>
      <c r="F73" s="13" t="s">
        <v>108</v>
      </c>
      <c r="G73" s="13" t="s">
        <v>10</v>
      </c>
      <c r="H73" s="15" t="s">
        <v>612</v>
      </c>
      <c r="I73" s="15">
        <v>2022.3</v>
      </c>
      <c r="J73" s="15" t="s">
        <v>613</v>
      </c>
      <c r="K73" s="15" t="s">
        <v>614</v>
      </c>
      <c r="L73" s="15" t="s">
        <v>13</v>
      </c>
      <c r="M73" s="12" t="s">
        <v>351</v>
      </c>
      <c r="N73" s="12" t="s">
        <v>352</v>
      </c>
      <c r="O73" s="13" t="s">
        <v>353</v>
      </c>
      <c r="P73" s="12" t="s">
        <v>351</v>
      </c>
      <c r="Q73" s="14">
        <v>250000</v>
      </c>
      <c r="R73" s="14">
        <v>0</v>
      </c>
      <c r="S73" s="14">
        <v>0</v>
      </c>
      <c r="T73" s="14">
        <v>0</v>
      </c>
      <c r="U73" s="14">
        <v>0</v>
      </c>
      <c r="V73" s="14">
        <v>0</v>
      </c>
      <c r="W73" s="14">
        <v>0</v>
      </c>
      <c r="X73" s="14">
        <v>0</v>
      </c>
      <c r="Y73" s="14">
        <v>0</v>
      </c>
      <c r="Z73" s="14">
        <v>0</v>
      </c>
      <c r="AA73" s="14">
        <v>0</v>
      </c>
      <c r="AB73" s="14">
        <v>0</v>
      </c>
      <c r="AC73" s="16" t="e">
        <f>_xlfn.XLOOKUP(Tbl_CapitalSummary[[#This Row],[Agency Code]]*1,#REF!,#REF!)</f>
        <v>#REF!</v>
      </c>
      <c r="AD73" s="17" t="e">
        <f>_xlfn.XLOOKUP(Tbl_CapitalSummary[[#This Row],[Agency Code]]*1,#REF!,#REF!)</f>
        <v>#REF!</v>
      </c>
    </row>
    <row r="74" spans="2:30" ht="75" x14ac:dyDescent="0.25">
      <c r="B74" s="12" t="s">
        <v>49</v>
      </c>
      <c r="C74" s="12" t="s">
        <v>50</v>
      </c>
      <c r="D74" s="13" t="s">
        <v>354</v>
      </c>
      <c r="E74" s="11" t="s">
        <v>51</v>
      </c>
      <c r="F74" s="13" t="s">
        <v>108</v>
      </c>
      <c r="G74" s="13" t="s">
        <v>10</v>
      </c>
      <c r="H74" s="15" t="s">
        <v>612</v>
      </c>
      <c r="I74" s="15">
        <v>2022.3</v>
      </c>
      <c r="J74" s="15" t="s">
        <v>613</v>
      </c>
      <c r="K74" s="15" t="s">
        <v>614</v>
      </c>
      <c r="L74" s="15" t="s">
        <v>13</v>
      </c>
      <c r="M74" s="12" t="s">
        <v>359</v>
      </c>
      <c r="N74" s="12" t="s">
        <v>360</v>
      </c>
      <c r="O74" s="13" t="s">
        <v>357</v>
      </c>
      <c r="P74" s="12" t="s">
        <v>358</v>
      </c>
      <c r="Q74" s="14">
        <v>5800000</v>
      </c>
      <c r="R74" s="14">
        <v>0</v>
      </c>
      <c r="S74" s="14">
        <v>0</v>
      </c>
      <c r="T74" s="14">
        <v>0</v>
      </c>
      <c r="U74" s="14">
        <v>0</v>
      </c>
      <c r="V74" s="14">
        <v>0</v>
      </c>
      <c r="W74" s="14">
        <v>0</v>
      </c>
      <c r="X74" s="14">
        <v>0</v>
      </c>
      <c r="Y74" s="14">
        <v>0</v>
      </c>
      <c r="Z74" s="14">
        <v>0</v>
      </c>
      <c r="AA74" s="14">
        <v>0</v>
      </c>
      <c r="AB74" s="14">
        <v>0</v>
      </c>
      <c r="AC74" s="16" t="e">
        <f>_xlfn.XLOOKUP(Tbl_CapitalSummary[[#This Row],[Agency Code]]*1,#REF!,#REF!)</f>
        <v>#REF!</v>
      </c>
      <c r="AD74" s="17" t="e">
        <f>_xlfn.XLOOKUP(Tbl_CapitalSummary[[#This Row],[Agency Code]]*1,#REF!,#REF!)</f>
        <v>#REF!</v>
      </c>
    </row>
    <row r="75" spans="2:30" ht="60" x14ac:dyDescent="0.25">
      <c r="B75" s="12" t="s">
        <v>49</v>
      </c>
      <c r="C75" s="12" t="s">
        <v>50</v>
      </c>
      <c r="D75" s="13" t="s">
        <v>354</v>
      </c>
      <c r="E75" s="11" t="s">
        <v>51</v>
      </c>
      <c r="F75" s="13" t="s">
        <v>108</v>
      </c>
      <c r="G75" s="13" t="s">
        <v>10</v>
      </c>
      <c r="H75" s="15" t="s">
        <v>612</v>
      </c>
      <c r="I75" s="15">
        <v>2022.3</v>
      </c>
      <c r="J75" s="15" t="s">
        <v>613</v>
      </c>
      <c r="K75" s="15" t="s">
        <v>614</v>
      </c>
      <c r="L75" s="15" t="s">
        <v>13</v>
      </c>
      <c r="M75" s="12" t="s">
        <v>364</v>
      </c>
      <c r="N75" s="12" t="s">
        <v>365</v>
      </c>
      <c r="O75" s="13" t="s">
        <v>363</v>
      </c>
      <c r="P75" s="12" t="s">
        <v>358</v>
      </c>
      <c r="Q75" s="14">
        <v>7029000</v>
      </c>
      <c r="R75" s="14">
        <v>0</v>
      </c>
      <c r="S75" s="14">
        <v>0</v>
      </c>
      <c r="T75" s="14">
        <v>0</v>
      </c>
      <c r="U75" s="14">
        <v>0</v>
      </c>
      <c r="V75" s="14">
        <v>0</v>
      </c>
      <c r="W75" s="14">
        <v>0</v>
      </c>
      <c r="X75" s="14">
        <v>0</v>
      </c>
      <c r="Y75" s="14">
        <v>0</v>
      </c>
      <c r="Z75" s="14">
        <v>0</v>
      </c>
      <c r="AA75" s="14">
        <v>0</v>
      </c>
      <c r="AB75" s="14">
        <v>0</v>
      </c>
      <c r="AC75" s="16" t="e">
        <f>_xlfn.XLOOKUP(Tbl_CapitalSummary[[#This Row],[Agency Code]]*1,#REF!,#REF!)</f>
        <v>#REF!</v>
      </c>
      <c r="AD75" s="17" t="e">
        <f>_xlfn.XLOOKUP(Tbl_CapitalSummary[[#This Row],[Agency Code]]*1,#REF!,#REF!)</f>
        <v>#REF!</v>
      </c>
    </row>
    <row r="76" spans="2:30" ht="60" x14ac:dyDescent="0.25">
      <c r="B76" s="12" t="s">
        <v>49</v>
      </c>
      <c r="C76" s="12" t="s">
        <v>50</v>
      </c>
      <c r="D76" s="13" t="s">
        <v>354</v>
      </c>
      <c r="E76" s="11" t="s">
        <v>51</v>
      </c>
      <c r="F76" s="13" t="s">
        <v>108</v>
      </c>
      <c r="G76" s="13" t="s">
        <v>10</v>
      </c>
      <c r="H76" s="15" t="s">
        <v>612</v>
      </c>
      <c r="I76" s="15">
        <v>2022.3</v>
      </c>
      <c r="J76" s="15" t="s">
        <v>613</v>
      </c>
      <c r="K76" s="15" t="s">
        <v>614</v>
      </c>
      <c r="L76" s="15" t="s">
        <v>13</v>
      </c>
      <c r="M76" s="12" t="s">
        <v>366</v>
      </c>
      <c r="N76" s="12" t="s">
        <v>367</v>
      </c>
      <c r="O76" s="13" t="s">
        <v>368</v>
      </c>
      <c r="P76" s="12" t="s">
        <v>358</v>
      </c>
      <c r="Q76" s="14">
        <v>6810000</v>
      </c>
      <c r="R76" s="14">
        <v>0</v>
      </c>
      <c r="S76" s="14">
        <v>0</v>
      </c>
      <c r="T76" s="14">
        <v>0</v>
      </c>
      <c r="U76" s="14">
        <v>0</v>
      </c>
      <c r="V76" s="14">
        <v>0</v>
      </c>
      <c r="W76" s="14">
        <v>0</v>
      </c>
      <c r="X76" s="14">
        <v>0</v>
      </c>
      <c r="Y76" s="14">
        <v>0</v>
      </c>
      <c r="Z76" s="14">
        <v>0</v>
      </c>
      <c r="AA76" s="14">
        <v>0</v>
      </c>
      <c r="AB76" s="14">
        <v>0</v>
      </c>
      <c r="AC76" s="16" t="e">
        <f>_xlfn.XLOOKUP(Tbl_CapitalSummary[[#This Row],[Agency Code]]*1,#REF!,#REF!)</f>
        <v>#REF!</v>
      </c>
      <c r="AD76" s="17" t="e">
        <f>_xlfn.XLOOKUP(Tbl_CapitalSummary[[#This Row],[Agency Code]]*1,#REF!,#REF!)</f>
        <v>#REF!</v>
      </c>
    </row>
    <row r="77" spans="2:30" ht="135" x14ac:dyDescent="0.25">
      <c r="B77" s="12" t="s">
        <v>49</v>
      </c>
      <c r="C77" s="12" t="s">
        <v>50</v>
      </c>
      <c r="D77" s="13" t="s">
        <v>354</v>
      </c>
      <c r="E77" s="11" t="s">
        <v>51</v>
      </c>
      <c r="F77" s="13" t="s">
        <v>108</v>
      </c>
      <c r="G77" s="13" t="s">
        <v>10</v>
      </c>
      <c r="H77" s="15" t="s">
        <v>612</v>
      </c>
      <c r="I77" s="15">
        <v>2022.3</v>
      </c>
      <c r="J77" s="15" t="s">
        <v>613</v>
      </c>
      <c r="K77" s="15" t="s">
        <v>614</v>
      </c>
      <c r="L77" s="15" t="s">
        <v>11</v>
      </c>
      <c r="M77" s="12" t="s">
        <v>355</v>
      </c>
      <c r="N77" s="12" t="s">
        <v>356</v>
      </c>
      <c r="O77" s="13" t="s">
        <v>357</v>
      </c>
      <c r="P77" s="12" t="s">
        <v>358</v>
      </c>
      <c r="Q77" s="14">
        <v>-5800000</v>
      </c>
      <c r="R77" s="14">
        <v>0</v>
      </c>
      <c r="S77" s="14">
        <v>0</v>
      </c>
      <c r="T77" s="14">
        <v>0</v>
      </c>
      <c r="U77" s="14">
        <v>0</v>
      </c>
      <c r="V77" s="14">
        <v>0</v>
      </c>
      <c r="W77" s="14">
        <v>0</v>
      </c>
      <c r="X77" s="14">
        <v>0</v>
      </c>
      <c r="Y77" s="14">
        <v>0</v>
      </c>
      <c r="Z77" s="14">
        <v>0</v>
      </c>
      <c r="AA77" s="14">
        <v>0</v>
      </c>
      <c r="AB77" s="14">
        <v>0</v>
      </c>
      <c r="AC77" s="16" t="e">
        <f>_xlfn.XLOOKUP(Tbl_CapitalSummary[[#This Row],[Agency Code]]*1,#REF!,#REF!)</f>
        <v>#REF!</v>
      </c>
      <c r="AD77" s="17" t="e">
        <f>_xlfn.XLOOKUP(Tbl_CapitalSummary[[#This Row],[Agency Code]]*1,#REF!,#REF!)</f>
        <v>#REF!</v>
      </c>
    </row>
    <row r="78" spans="2:30" ht="120" x14ac:dyDescent="0.25">
      <c r="B78" s="12" t="s">
        <v>49</v>
      </c>
      <c r="C78" s="12" t="s">
        <v>50</v>
      </c>
      <c r="D78" s="13" t="s">
        <v>354</v>
      </c>
      <c r="E78" s="11" t="s">
        <v>51</v>
      </c>
      <c r="F78" s="13" t="s">
        <v>108</v>
      </c>
      <c r="G78" s="13" t="s">
        <v>10</v>
      </c>
      <c r="H78" s="15" t="s">
        <v>612</v>
      </c>
      <c r="I78" s="15">
        <v>2022.3</v>
      </c>
      <c r="J78" s="15" t="s">
        <v>613</v>
      </c>
      <c r="K78" s="15" t="s">
        <v>614</v>
      </c>
      <c r="L78" s="15" t="s">
        <v>11</v>
      </c>
      <c r="M78" s="12" t="s">
        <v>361</v>
      </c>
      <c r="N78" s="12" t="s">
        <v>362</v>
      </c>
      <c r="O78" s="13" t="s">
        <v>363</v>
      </c>
      <c r="P78" s="12" t="s">
        <v>358</v>
      </c>
      <c r="Q78" s="14">
        <v>-7029000</v>
      </c>
      <c r="R78" s="14">
        <v>0</v>
      </c>
      <c r="S78" s="14">
        <v>0</v>
      </c>
      <c r="T78" s="14">
        <v>0</v>
      </c>
      <c r="U78" s="14">
        <v>0</v>
      </c>
      <c r="V78" s="14">
        <v>0</v>
      </c>
      <c r="W78" s="14">
        <v>0</v>
      </c>
      <c r="X78" s="14">
        <v>0</v>
      </c>
      <c r="Y78" s="14">
        <v>0</v>
      </c>
      <c r="Z78" s="14">
        <v>0</v>
      </c>
      <c r="AA78" s="14">
        <v>0</v>
      </c>
      <c r="AB78" s="14">
        <v>0</v>
      </c>
      <c r="AC78" s="16" t="e">
        <f>_xlfn.XLOOKUP(Tbl_CapitalSummary[[#This Row],[Agency Code]]*1,#REF!,#REF!)</f>
        <v>#REF!</v>
      </c>
      <c r="AD78" s="17" t="e">
        <f>_xlfn.XLOOKUP(Tbl_CapitalSummary[[#This Row],[Agency Code]]*1,#REF!,#REF!)</f>
        <v>#REF!</v>
      </c>
    </row>
    <row r="79" spans="2:30" ht="120" x14ac:dyDescent="0.25">
      <c r="B79" s="12" t="s">
        <v>49</v>
      </c>
      <c r="C79" s="12" t="s">
        <v>50</v>
      </c>
      <c r="D79" s="13" t="s">
        <v>354</v>
      </c>
      <c r="E79" s="11" t="s">
        <v>51</v>
      </c>
      <c r="F79" s="13" t="s">
        <v>108</v>
      </c>
      <c r="G79" s="13" t="s">
        <v>10</v>
      </c>
      <c r="H79" s="15" t="s">
        <v>612</v>
      </c>
      <c r="I79" s="15">
        <v>2022.3</v>
      </c>
      <c r="J79" s="15" t="s">
        <v>613</v>
      </c>
      <c r="K79" s="15" t="s">
        <v>614</v>
      </c>
      <c r="L79" s="15" t="s">
        <v>11</v>
      </c>
      <c r="M79" s="12" t="s">
        <v>369</v>
      </c>
      <c r="N79" s="12" t="s">
        <v>370</v>
      </c>
      <c r="O79" s="13" t="s">
        <v>368</v>
      </c>
      <c r="P79" s="12" t="s">
        <v>358</v>
      </c>
      <c r="Q79" s="14">
        <v>-6810000</v>
      </c>
      <c r="R79" s="14">
        <v>0</v>
      </c>
      <c r="S79" s="14">
        <v>0</v>
      </c>
      <c r="T79" s="14">
        <v>0</v>
      </c>
      <c r="U79" s="14">
        <v>0</v>
      </c>
      <c r="V79" s="14">
        <v>0</v>
      </c>
      <c r="W79" s="14">
        <v>0</v>
      </c>
      <c r="X79" s="14">
        <v>0</v>
      </c>
      <c r="Y79" s="14">
        <v>0</v>
      </c>
      <c r="Z79" s="14">
        <v>0</v>
      </c>
      <c r="AA79" s="14">
        <v>0</v>
      </c>
      <c r="AB79" s="14">
        <v>0</v>
      </c>
      <c r="AC79" s="16" t="e">
        <f>_xlfn.XLOOKUP(Tbl_CapitalSummary[[#This Row],[Agency Code]]*1,#REF!,#REF!)</f>
        <v>#REF!</v>
      </c>
      <c r="AD79" s="17" t="e">
        <f>_xlfn.XLOOKUP(Tbl_CapitalSummary[[#This Row],[Agency Code]]*1,#REF!,#REF!)</f>
        <v>#REF!</v>
      </c>
    </row>
    <row r="80" spans="2:30" ht="45" x14ac:dyDescent="0.25">
      <c r="B80" s="12" t="s">
        <v>371</v>
      </c>
      <c r="C80" s="12" t="s">
        <v>52</v>
      </c>
      <c r="D80" s="13" t="s">
        <v>372</v>
      </c>
      <c r="E80" s="11" t="s">
        <v>53</v>
      </c>
      <c r="F80" s="13" t="s">
        <v>108</v>
      </c>
      <c r="G80" s="13" t="s">
        <v>10</v>
      </c>
      <c r="H80" s="15" t="s">
        <v>612</v>
      </c>
      <c r="I80" s="15">
        <v>2022.3</v>
      </c>
      <c r="J80" s="15" t="s">
        <v>613</v>
      </c>
      <c r="K80" s="15" t="s">
        <v>614</v>
      </c>
      <c r="L80" s="15" t="s">
        <v>13</v>
      </c>
      <c r="M80" s="12" t="s">
        <v>373</v>
      </c>
      <c r="N80" s="12" t="s">
        <v>374</v>
      </c>
      <c r="O80" s="13" t="s">
        <v>375</v>
      </c>
      <c r="P80" s="12" t="s">
        <v>373</v>
      </c>
      <c r="Q80" s="14">
        <v>2660000</v>
      </c>
      <c r="R80" s="14">
        <v>0</v>
      </c>
      <c r="S80" s="14">
        <v>0</v>
      </c>
      <c r="T80" s="14">
        <v>0</v>
      </c>
      <c r="U80" s="14">
        <v>0</v>
      </c>
      <c r="V80" s="14">
        <v>0</v>
      </c>
      <c r="W80" s="14">
        <v>0</v>
      </c>
      <c r="X80" s="14">
        <v>0</v>
      </c>
      <c r="Y80" s="14">
        <v>0</v>
      </c>
      <c r="Z80" s="14">
        <v>0</v>
      </c>
      <c r="AA80" s="14">
        <v>0</v>
      </c>
      <c r="AB80" s="14">
        <v>0</v>
      </c>
      <c r="AC80" s="16" t="e">
        <f>_xlfn.XLOOKUP(Tbl_CapitalSummary[[#This Row],[Agency Code]]*1,#REF!,#REF!)</f>
        <v>#REF!</v>
      </c>
      <c r="AD80" s="17" t="e">
        <f>_xlfn.XLOOKUP(Tbl_CapitalSummary[[#This Row],[Agency Code]]*1,#REF!,#REF!)</f>
        <v>#REF!</v>
      </c>
    </row>
    <row r="81" spans="2:30" ht="60" x14ac:dyDescent="0.25">
      <c r="B81" s="12" t="s">
        <v>371</v>
      </c>
      <c r="C81" s="12" t="s">
        <v>52</v>
      </c>
      <c r="D81" s="13" t="s">
        <v>372</v>
      </c>
      <c r="E81" s="11" t="s">
        <v>53</v>
      </c>
      <c r="F81" s="13" t="s">
        <v>108</v>
      </c>
      <c r="G81" s="13" t="s">
        <v>10</v>
      </c>
      <c r="H81" s="15" t="s">
        <v>612</v>
      </c>
      <c r="I81" s="15">
        <v>2022.3</v>
      </c>
      <c r="J81" s="15" t="s">
        <v>613</v>
      </c>
      <c r="K81" s="15" t="s">
        <v>614</v>
      </c>
      <c r="L81" s="15" t="s">
        <v>13</v>
      </c>
      <c r="M81" s="12" t="s">
        <v>376</v>
      </c>
      <c r="N81" s="12" t="s">
        <v>377</v>
      </c>
      <c r="O81" s="13" t="s">
        <v>111</v>
      </c>
      <c r="P81" s="12" t="s">
        <v>111</v>
      </c>
      <c r="Q81" s="14">
        <v>0</v>
      </c>
      <c r="R81" s="14">
        <v>0</v>
      </c>
      <c r="S81" s="14">
        <v>0</v>
      </c>
      <c r="T81" s="14">
        <v>0</v>
      </c>
      <c r="U81" s="14">
        <v>0</v>
      </c>
      <c r="V81" s="14">
        <v>0</v>
      </c>
      <c r="W81" s="14">
        <v>0</v>
      </c>
      <c r="X81" s="14">
        <v>0</v>
      </c>
      <c r="Y81" s="14">
        <v>0</v>
      </c>
      <c r="Z81" s="14">
        <v>0</v>
      </c>
      <c r="AA81" s="14">
        <v>0</v>
      </c>
      <c r="AB81" s="14">
        <v>0</v>
      </c>
      <c r="AC81" s="16" t="e">
        <f>_xlfn.XLOOKUP(Tbl_CapitalSummary[[#This Row],[Agency Code]]*1,#REF!,#REF!)</f>
        <v>#REF!</v>
      </c>
      <c r="AD81" s="17" t="e">
        <f>_xlfn.XLOOKUP(Tbl_CapitalSummary[[#This Row],[Agency Code]]*1,#REF!,#REF!)</f>
        <v>#REF!</v>
      </c>
    </row>
    <row r="82" spans="2:30" ht="45" x14ac:dyDescent="0.25">
      <c r="B82" s="12" t="s">
        <v>371</v>
      </c>
      <c r="C82" s="12" t="s">
        <v>52</v>
      </c>
      <c r="D82" s="13" t="s">
        <v>372</v>
      </c>
      <c r="E82" s="11" t="s">
        <v>53</v>
      </c>
      <c r="F82" s="13" t="s">
        <v>108</v>
      </c>
      <c r="G82" s="13" t="s">
        <v>10</v>
      </c>
      <c r="H82" s="15" t="s">
        <v>612</v>
      </c>
      <c r="I82" s="15">
        <v>2022.3</v>
      </c>
      <c r="J82" s="15" t="s">
        <v>613</v>
      </c>
      <c r="K82" s="15" t="s">
        <v>614</v>
      </c>
      <c r="L82" s="15" t="s">
        <v>13</v>
      </c>
      <c r="M82" s="12" t="s">
        <v>378</v>
      </c>
      <c r="N82" s="12" t="s">
        <v>379</v>
      </c>
      <c r="O82" s="13" t="s">
        <v>380</v>
      </c>
      <c r="P82" s="12" t="s">
        <v>378</v>
      </c>
      <c r="Q82" s="14">
        <v>6564000</v>
      </c>
      <c r="R82" s="14">
        <v>0</v>
      </c>
      <c r="S82" s="14">
        <v>0</v>
      </c>
      <c r="T82" s="14">
        <v>0</v>
      </c>
      <c r="U82" s="14">
        <v>0</v>
      </c>
      <c r="V82" s="14">
        <v>0</v>
      </c>
      <c r="W82" s="14">
        <v>0</v>
      </c>
      <c r="X82" s="14">
        <v>0</v>
      </c>
      <c r="Y82" s="14">
        <v>0</v>
      </c>
      <c r="Z82" s="14">
        <v>0</v>
      </c>
      <c r="AA82" s="14">
        <v>0</v>
      </c>
      <c r="AB82" s="14">
        <v>0</v>
      </c>
      <c r="AC82" s="16" t="e">
        <f>_xlfn.XLOOKUP(Tbl_CapitalSummary[[#This Row],[Agency Code]]*1,#REF!,#REF!)</f>
        <v>#REF!</v>
      </c>
      <c r="AD82" s="17" t="e">
        <f>_xlfn.XLOOKUP(Tbl_CapitalSummary[[#This Row],[Agency Code]]*1,#REF!,#REF!)</f>
        <v>#REF!</v>
      </c>
    </row>
    <row r="83" spans="2:30" ht="60" x14ac:dyDescent="0.25">
      <c r="B83" s="12" t="s">
        <v>371</v>
      </c>
      <c r="C83" s="12" t="s">
        <v>52</v>
      </c>
      <c r="D83" s="13" t="s">
        <v>372</v>
      </c>
      <c r="E83" s="11" t="s">
        <v>53</v>
      </c>
      <c r="F83" s="13" t="s">
        <v>108</v>
      </c>
      <c r="G83" s="13" t="s">
        <v>10</v>
      </c>
      <c r="H83" s="15" t="s">
        <v>612</v>
      </c>
      <c r="I83" s="15">
        <v>2022.3</v>
      </c>
      <c r="J83" s="15" t="s">
        <v>613</v>
      </c>
      <c r="K83" s="15" t="s">
        <v>614</v>
      </c>
      <c r="L83" s="15" t="s">
        <v>13</v>
      </c>
      <c r="M83" s="12" t="s">
        <v>381</v>
      </c>
      <c r="N83" s="12" t="s">
        <v>382</v>
      </c>
      <c r="O83" s="13" t="s">
        <v>111</v>
      </c>
      <c r="P83" s="12" t="s">
        <v>111</v>
      </c>
      <c r="Q83" s="14">
        <v>0</v>
      </c>
      <c r="R83" s="14">
        <v>0</v>
      </c>
      <c r="S83" s="14">
        <v>0</v>
      </c>
      <c r="T83" s="14">
        <v>0</v>
      </c>
      <c r="U83" s="14">
        <v>0</v>
      </c>
      <c r="V83" s="14">
        <v>0</v>
      </c>
      <c r="W83" s="14">
        <v>0</v>
      </c>
      <c r="X83" s="14">
        <v>0</v>
      </c>
      <c r="Y83" s="14">
        <v>0</v>
      </c>
      <c r="Z83" s="14">
        <v>0</v>
      </c>
      <c r="AA83" s="14">
        <v>0</v>
      </c>
      <c r="AB83" s="14">
        <v>0</v>
      </c>
      <c r="AC83" s="16" t="e">
        <f>_xlfn.XLOOKUP(Tbl_CapitalSummary[[#This Row],[Agency Code]]*1,#REF!,#REF!)</f>
        <v>#REF!</v>
      </c>
      <c r="AD83" s="17" t="e">
        <f>_xlfn.XLOOKUP(Tbl_CapitalSummary[[#This Row],[Agency Code]]*1,#REF!,#REF!)</f>
        <v>#REF!</v>
      </c>
    </row>
    <row r="84" spans="2:30" ht="45" x14ac:dyDescent="0.25">
      <c r="B84" s="12" t="s">
        <v>371</v>
      </c>
      <c r="C84" s="12" t="s">
        <v>52</v>
      </c>
      <c r="D84" s="13" t="s">
        <v>372</v>
      </c>
      <c r="E84" s="11" t="s">
        <v>53</v>
      </c>
      <c r="F84" s="13" t="s">
        <v>108</v>
      </c>
      <c r="G84" s="13" t="s">
        <v>10</v>
      </c>
      <c r="H84" s="15" t="s">
        <v>612</v>
      </c>
      <c r="I84" s="15">
        <v>2022.3</v>
      </c>
      <c r="J84" s="15" t="s">
        <v>613</v>
      </c>
      <c r="K84" s="15" t="s">
        <v>614</v>
      </c>
      <c r="L84" s="15" t="s">
        <v>13</v>
      </c>
      <c r="M84" s="12" t="s">
        <v>81</v>
      </c>
      <c r="N84" s="12" t="s">
        <v>383</v>
      </c>
      <c r="O84" s="13" t="s">
        <v>384</v>
      </c>
      <c r="P84" s="12" t="s">
        <v>81</v>
      </c>
      <c r="Q84" s="14">
        <v>45500000</v>
      </c>
      <c r="R84" s="14">
        <v>0</v>
      </c>
      <c r="S84" s="14">
        <v>0</v>
      </c>
      <c r="T84" s="14">
        <v>0</v>
      </c>
      <c r="U84" s="14">
        <v>0</v>
      </c>
      <c r="V84" s="14">
        <v>0</v>
      </c>
      <c r="W84" s="14">
        <v>0</v>
      </c>
      <c r="X84" s="14">
        <v>0</v>
      </c>
      <c r="Y84" s="14">
        <v>0</v>
      </c>
      <c r="Z84" s="14">
        <v>0</v>
      </c>
      <c r="AA84" s="14">
        <v>0</v>
      </c>
      <c r="AB84" s="14">
        <v>0</v>
      </c>
      <c r="AC84" s="16" t="e">
        <f>_xlfn.XLOOKUP(Tbl_CapitalSummary[[#This Row],[Agency Code]]*1,#REF!,#REF!)</f>
        <v>#REF!</v>
      </c>
      <c r="AD84" s="17" t="e">
        <f>_xlfn.XLOOKUP(Tbl_CapitalSummary[[#This Row],[Agency Code]]*1,#REF!,#REF!)</f>
        <v>#REF!</v>
      </c>
    </row>
    <row r="85" spans="2:30" ht="75" x14ac:dyDescent="0.25">
      <c r="B85" s="12" t="s">
        <v>371</v>
      </c>
      <c r="C85" s="12" t="s">
        <v>52</v>
      </c>
      <c r="D85" s="13" t="s">
        <v>372</v>
      </c>
      <c r="E85" s="11" t="s">
        <v>53</v>
      </c>
      <c r="F85" s="13" t="s">
        <v>108</v>
      </c>
      <c r="G85" s="13" t="s">
        <v>10</v>
      </c>
      <c r="H85" s="15" t="s">
        <v>612</v>
      </c>
      <c r="I85" s="15">
        <v>2022.3</v>
      </c>
      <c r="J85" s="15" t="s">
        <v>613</v>
      </c>
      <c r="K85" s="15" t="s">
        <v>614</v>
      </c>
      <c r="L85" s="15" t="s">
        <v>13</v>
      </c>
      <c r="M85" s="12" t="s">
        <v>80</v>
      </c>
      <c r="N85" s="12" t="s">
        <v>389</v>
      </c>
      <c r="O85" s="13" t="s">
        <v>390</v>
      </c>
      <c r="P85" s="12" t="s">
        <v>80</v>
      </c>
      <c r="Q85" s="14">
        <v>20000000</v>
      </c>
      <c r="R85" s="14">
        <v>0</v>
      </c>
      <c r="S85" s="14">
        <v>0</v>
      </c>
      <c r="T85" s="14">
        <v>0</v>
      </c>
      <c r="U85" s="14">
        <v>0</v>
      </c>
      <c r="V85" s="14">
        <v>0</v>
      </c>
      <c r="W85" s="14">
        <v>0</v>
      </c>
      <c r="X85" s="14">
        <v>0</v>
      </c>
      <c r="Y85" s="14">
        <v>0</v>
      </c>
      <c r="Z85" s="14">
        <v>0</v>
      </c>
      <c r="AA85" s="14">
        <v>0</v>
      </c>
      <c r="AB85" s="14">
        <v>0</v>
      </c>
      <c r="AC85" s="16" t="e">
        <f>_xlfn.XLOOKUP(Tbl_CapitalSummary[[#This Row],[Agency Code]]*1,#REF!,#REF!)</f>
        <v>#REF!</v>
      </c>
      <c r="AD85" s="17" t="e">
        <f>_xlfn.XLOOKUP(Tbl_CapitalSummary[[#This Row],[Agency Code]]*1,#REF!,#REF!)</f>
        <v>#REF!</v>
      </c>
    </row>
    <row r="86" spans="2:30" ht="45" x14ac:dyDescent="0.25">
      <c r="B86" s="12" t="s">
        <v>371</v>
      </c>
      <c r="C86" s="12" t="s">
        <v>52</v>
      </c>
      <c r="D86" s="13" t="s">
        <v>372</v>
      </c>
      <c r="E86" s="11" t="s">
        <v>53</v>
      </c>
      <c r="F86" s="13" t="s">
        <v>108</v>
      </c>
      <c r="G86" s="13" t="s">
        <v>10</v>
      </c>
      <c r="H86" s="15" t="s">
        <v>612</v>
      </c>
      <c r="I86" s="15">
        <v>2022.3</v>
      </c>
      <c r="J86" s="15" t="s">
        <v>613</v>
      </c>
      <c r="K86" s="15" t="s">
        <v>614</v>
      </c>
      <c r="L86" s="15" t="s">
        <v>13</v>
      </c>
      <c r="M86" s="12" t="s">
        <v>391</v>
      </c>
      <c r="N86" s="12" t="s">
        <v>392</v>
      </c>
      <c r="O86" s="13" t="s">
        <v>393</v>
      </c>
      <c r="P86" s="12" t="s">
        <v>391</v>
      </c>
      <c r="Q86" s="14">
        <v>5000000</v>
      </c>
      <c r="R86" s="14">
        <v>0</v>
      </c>
      <c r="S86" s="14">
        <v>0</v>
      </c>
      <c r="T86" s="14">
        <v>0</v>
      </c>
      <c r="U86" s="14">
        <v>0</v>
      </c>
      <c r="V86" s="14">
        <v>0</v>
      </c>
      <c r="W86" s="14">
        <v>0</v>
      </c>
      <c r="X86" s="14">
        <v>0</v>
      </c>
      <c r="Y86" s="14">
        <v>0</v>
      </c>
      <c r="Z86" s="14">
        <v>0</v>
      </c>
      <c r="AA86" s="14">
        <v>0</v>
      </c>
      <c r="AB86" s="14">
        <v>0</v>
      </c>
      <c r="AC86" s="16" t="e">
        <f>_xlfn.XLOOKUP(Tbl_CapitalSummary[[#This Row],[Agency Code]]*1,#REF!,#REF!)</f>
        <v>#REF!</v>
      </c>
      <c r="AD86" s="17" t="e">
        <f>_xlfn.XLOOKUP(Tbl_CapitalSummary[[#This Row],[Agency Code]]*1,#REF!,#REF!)</f>
        <v>#REF!</v>
      </c>
    </row>
    <row r="87" spans="2:30" ht="45" x14ac:dyDescent="0.25">
      <c r="B87" s="12" t="s">
        <v>371</v>
      </c>
      <c r="C87" s="12" t="s">
        <v>52</v>
      </c>
      <c r="D87" s="13" t="s">
        <v>372</v>
      </c>
      <c r="E87" s="11" t="s">
        <v>53</v>
      </c>
      <c r="F87" s="13" t="s">
        <v>108</v>
      </c>
      <c r="G87" s="13" t="s">
        <v>10</v>
      </c>
      <c r="H87" s="15" t="s">
        <v>612</v>
      </c>
      <c r="I87" s="15">
        <v>2022.3</v>
      </c>
      <c r="J87" s="15" t="s">
        <v>613</v>
      </c>
      <c r="K87" s="15" t="s">
        <v>614</v>
      </c>
      <c r="L87" s="15" t="s">
        <v>13</v>
      </c>
      <c r="M87" s="12" t="s">
        <v>394</v>
      </c>
      <c r="N87" s="12" t="s">
        <v>395</v>
      </c>
      <c r="O87" s="13" t="s">
        <v>396</v>
      </c>
      <c r="P87" s="12" t="s">
        <v>394</v>
      </c>
      <c r="Q87" s="14">
        <v>1500000</v>
      </c>
      <c r="R87" s="14">
        <v>0</v>
      </c>
      <c r="S87" s="14">
        <v>1500000</v>
      </c>
      <c r="T87" s="14">
        <v>0</v>
      </c>
      <c r="U87" s="14">
        <v>0</v>
      </c>
      <c r="V87" s="14">
        <v>0</v>
      </c>
      <c r="W87" s="14">
        <v>0</v>
      </c>
      <c r="X87" s="14">
        <v>0</v>
      </c>
      <c r="Y87" s="14">
        <v>0</v>
      </c>
      <c r="Z87" s="14">
        <v>0</v>
      </c>
      <c r="AA87" s="14">
        <v>0</v>
      </c>
      <c r="AB87" s="14">
        <v>0</v>
      </c>
      <c r="AC87" s="16" t="e">
        <f>_xlfn.XLOOKUP(Tbl_CapitalSummary[[#This Row],[Agency Code]]*1,#REF!,#REF!)</f>
        <v>#REF!</v>
      </c>
      <c r="AD87" s="17" t="e">
        <f>_xlfn.XLOOKUP(Tbl_CapitalSummary[[#This Row],[Agency Code]]*1,#REF!,#REF!)</f>
        <v>#REF!</v>
      </c>
    </row>
    <row r="88" spans="2:30" ht="45" x14ac:dyDescent="0.25">
      <c r="B88" s="12" t="s">
        <v>371</v>
      </c>
      <c r="C88" s="12" t="s">
        <v>52</v>
      </c>
      <c r="D88" s="13" t="s">
        <v>372</v>
      </c>
      <c r="E88" s="11" t="s">
        <v>53</v>
      </c>
      <c r="F88" s="13" t="s">
        <v>108</v>
      </c>
      <c r="G88" s="13" t="s">
        <v>10</v>
      </c>
      <c r="H88" s="15" t="s">
        <v>612</v>
      </c>
      <c r="I88" s="15">
        <v>2022.3</v>
      </c>
      <c r="J88" s="15" t="s">
        <v>613</v>
      </c>
      <c r="K88" s="15" t="s">
        <v>614</v>
      </c>
      <c r="L88" s="15" t="s">
        <v>13</v>
      </c>
      <c r="M88" s="12" t="s">
        <v>82</v>
      </c>
      <c r="N88" s="12" t="s">
        <v>397</v>
      </c>
      <c r="O88" s="13" t="s">
        <v>398</v>
      </c>
      <c r="P88" s="12" t="s">
        <v>82</v>
      </c>
      <c r="Q88" s="14">
        <v>22330000</v>
      </c>
      <c r="R88" s="14">
        <v>0</v>
      </c>
      <c r="S88" s="14">
        <v>0</v>
      </c>
      <c r="T88" s="14">
        <v>0</v>
      </c>
      <c r="U88" s="14">
        <v>0</v>
      </c>
      <c r="V88" s="14">
        <v>0</v>
      </c>
      <c r="W88" s="14">
        <v>0</v>
      </c>
      <c r="X88" s="14">
        <v>0</v>
      </c>
      <c r="Y88" s="14">
        <v>0</v>
      </c>
      <c r="Z88" s="14">
        <v>0</v>
      </c>
      <c r="AA88" s="14">
        <v>0</v>
      </c>
      <c r="AB88" s="14">
        <v>0</v>
      </c>
      <c r="AC88" s="16" t="e">
        <f>_xlfn.XLOOKUP(Tbl_CapitalSummary[[#This Row],[Agency Code]]*1,#REF!,#REF!)</f>
        <v>#REF!</v>
      </c>
      <c r="AD88" s="17" t="e">
        <f>_xlfn.XLOOKUP(Tbl_CapitalSummary[[#This Row],[Agency Code]]*1,#REF!,#REF!)</f>
        <v>#REF!</v>
      </c>
    </row>
    <row r="89" spans="2:30" ht="45" x14ac:dyDescent="0.25">
      <c r="B89" s="12" t="s">
        <v>371</v>
      </c>
      <c r="C89" s="12" t="s">
        <v>52</v>
      </c>
      <c r="D89" s="13" t="s">
        <v>372</v>
      </c>
      <c r="E89" s="11" t="s">
        <v>53</v>
      </c>
      <c r="F89" s="13" t="s">
        <v>108</v>
      </c>
      <c r="G89" s="13" t="s">
        <v>10</v>
      </c>
      <c r="H89" s="15" t="s">
        <v>612</v>
      </c>
      <c r="I89" s="15">
        <v>2022.3</v>
      </c>
      <c r="J89" s="15" t="s">
        <v>613</v>
      </c>
      <c r="K89" s="15" t="s">
        <v>614</v>
      </c>
      <c r="L89" s="15" t="s">
        <v>13</v>
      </c>
      <c r="M89" s="12" t="s">
        <v>399</v>
      </c>
      <c r="N89" s="12" t="s">
        <v>400</v>
      </c>
      <c r="O89" s="13" t="s">
        <v>401</v>
      </c>
      <c r="P89" s="12" t="s">
        <v>399</v>
      </c>
      <c r="Q89" s="14">
        <v>1925000</v>
      </c>
      <c r="R89" s="14">
        <v>0</v>
      </c>
      <c r="S89" s="14">
        <v>0</v>
      </c>
      <c r="T89" s="14">
        <v>0</v>
      </c>
      <c r="U89" s="14">
        <v>0</v>
      </c>
      <c r="V89" s="14">
        <v>0</v>
      </c>
      <c r="W89" s="14">
        <v>0</v>
      </c>
      <c r="X89" s="14">
        <v>0</v>
      </c>
      <c r="Y89" s="14">
        <v>0</v>
      </c>
      <c r="Z89" s="14">
        <v>0</v>
      </c>
      <c r="AA89" s="14">
        <v>0</v>
      </c>
      <c r="AB89" s="14">
        <v>0</v>
      </c>
      <c r="AC89" s="16" t="e">
        <f>_xlfn.XLOOKUP(Tbl_CapitalSummary[[#This Row],[Agency Code]]*1,#REF!,#REF!)</f>
        <v>#REF!</v>
      </c>
      <c r="AD89" s="17" t="e">
        <f>_xlfn.XLOOKUP(Tbl_CapitalSummary[[#This Row],[Agency Code]]*1,#REF!,#REF!)</f>
        <v>#REF!</v>
      </c>
    </row>
    <row r="90" spans="2:30" ht="45" x14ac:dyDescent="0.25">
      <c r="B90" s="12" t="s">
        <v>371</v>
      </c>
      <c r="C90" s="12" t="s">
        <v>52</v>
      </c>
      <c r="D90" s="13" t="s">
        <v>372</v>
      </c>
      <c r="E90" s="11" t="s">
        <v>53</v>
      </c>
      <c r="F90" s="13" t="s">
        <v>108</v>
      </c>
      <c r="G90" s="13" t="s">
        <v>10</v>
      </c>
      <c r="H90" s="15" t="s">
        <v>612</v>
      </c>
      <c r="I90" s="15">
        <v>2022.3</v>
      </c>
      <c r="J90" s="15" t="s">
        <v>613</v>
      </c>
      <c r="K90" s="15" t="s">
        <v>614</v>
      </c>
      <c r="L90" s="15" t="s">
        <v>13</v>
      </c>
      <c r="M90" s="12" t="s">
        <v>404</v>
      </c>
      <c r="N90" s="12" t="s">
        <v>405</v>
      </c>
      <c r="O90" s="13" t="s">
        <v>406</v>
      </c>
      <c r="P90" s="12" t="s">
        <v>404</v>
      </c>
      <c r="Q90" s="14">
        <v>2156350</v>
      </c>
      <c r="R90" s="14">
        <v>0</v>
      </c>
      <c r="S90" s="14">
        <v>0</v>
      </c>
      <c r="T90" s="14">
        <v>0</v>
      </c>
      <c r="U90" s="14">
        <v>0</v>
      </c>
      <c r="V90" s="14">
        <v>0</v>
      </c>
      <c r="W90" s="14">
        <v>0</v>
      </c>
      <c r="X90" s="14">
        <v>0</v>
      </c>
      <c r="Y90" s="14">
        <v>0</v>
      </c>
      <c r="Z90" s="14">
        <v>0</v>
      </c>
      <c r="AA90" s="14">
        <v>0</v>
      </c>
      <c r="AB90" s="14">
        <v>0</v>
      </c>
      <c r="AC90" s="16" t="e">
        <f>_xlfn.XLOOKUP(Tbl_CapitalSummary[[#This Row],[Agency Code]]*1,#REF!,#REF!)</f>
        <v>#REF!</v>
      </c>
      <c r="AD90" s="17" t="e">
        <f>_xlfn.XLOOKUP(Tbl_CapitalSummary[[#This Row],[Agency Code]]*1,#REF!,#REF!)</f>
        <v>#REF!</v>
      </c>
    </row>
    <row r="91" spans="2:30" ht="45" x14ac:dyDescent="0.25">
      <c r="B91" s="12" t="s">
        <v>371</v>
      </c>
      <c r="C91" s="12" t="s">
        <v>52</v>
      </c>
      <c r="D91" s="13" t="s">
        <v>372</v>
      </c>
      <c r="E91" s="11" t="s">
        <v>53</v>
      </c>
      <c r="F91" s="13" t="s">
        <v>108</v>
      </c>
      <c r="G91" s="13" t="s">
        <v>10</v>
      </c>
      <c r="H91" s="15" t="s">
        <v>612</v>
      </c>
      <c r="I91" s="15">
        <v>2022.3</v>
      </c>
      <c r="J91" s="15" t="s">
        <v>613</v>
      </c>
      <c r="K91" s="15" t="s">
        <v>614</v>
      </c>
      <c r="L91" s="15" t="s">
        <v>13</v>
      </c>
      <c r="M91" s="12" t="s">
        <v>407</v>
      </c>
      <c r="N91" s="12" t="s">
        <v>408</v>
      </c>
      <c r="O91" s="13" t="s">
        <v>409</v>
      </c>
      <c r="P91" s="12" t="s">
        <v>407</v>
      </c>
      <c r="Q91" s="14">
        <v>5000000</v>
      </c>
      <c r="R91" s="14">
        <v>0</v>
      </c>
      <c r="S91" s="14">
        <v>0</v>
      </c>
      <c r="T91" s="14">
        <v>0</v>
      </c>
      <c r="U91" s="14">
        <v>0</v>
      </c>
      <c r="V91" s="14">
        <v>0</v>
      </c>
      <c r="W91" s="14">
        <v>0</v>
      </c>
      <c r="X91" s="14">
        <v>0</v>
      </c>
      <c r="Y91" s="14">
        <v>0</v>
      </c>
      <c r="Z91" s="14">
        <v>0</v>
      </c>
      <c r="AA91" s="14">
        <v>0</v>
      </c>
      <c r="AB91" s="14">
        <v>0</v>
      </c>
      <c r="AC91" s="16" t="e">
        <f>_xlfn.XLOOKUP(Tbl_CapitalSummary[[#This Row],[Agency Code]]*1,#REF!,#REF!)</f>
        <v>#REF!</v>
      </c>
      <c r="AD91" s="17" t="e">
        <f>_xlfn.XLOOKUP(Tbl_CapitalSummary[[#This Row],[Agency Code]]*1,#REF!,#REF!)</f>
        <v>#REF!</v>
      </c>
    </row>
    <row r="92" spans="2:30" ht="60" x14ac:dyDescent="0.25">
      <c r="B92" s="12" t="s">
        <v>371</v>
      </c>
      <c r="C92" s="12" t="s">
        <v>52</v>
      </c>
      <c r="D92" s="13" t="s">
        <v>372</v>
      </c>
      <c r="E92" s="11" t="s">
        <v>53</v>
      </c>
      <c r="F92" s="13" t="s">
        <v>108</v>
      </c>
      <c r="G92" s="13" t="s">
        <v>10</v>
      </c>
      <c r="H92" s="15" t="s">
        <v>612</v>
      </c>
      <c r="I92" s="15">
        <v>2022.3</v>
      </c>
      <c r="J92" s="15" t="s">
        <v>613</v>
      </c>
      <c r="K92" s="15" t="s">
        <v>614</v>
      </c>
      <c r="L92" s="15" t="s">
        <v>11</v>
      </c>
      <c r="M92" s="12" t="s">
        <v>385</v>
      </c>
      <c r="N92" s="12" t="s">
        <v>386</v>
      </c>
      <c r="O92" s="13" t="s">
        <v>387</v>
      </c>
      <c r="P92" s="12" t="s">
        <v>388</v>
      </c>
      <c r="Q92" s="14">
        <v>0</v>
      </c>
      <c r="R92" s="14">
        <v>0</v>
      </c>
      <c r="S92" s="14">
        <v>0</v>
      </c>
      <c r="T92" s="14">
        <v>0</v>
      </c>
      <c r="U92" s="14">
        <v>0</v>
      </c>
      <c r="V92" s="14">
        <v>0</v>
      </c>
      <c r="W92" s="14">
        <v>0</v>
      </c>
      <c r="X92" s="14">
        <v>0</v>
      </c>
      <c r="Y92" s="14">
        <v>0</v>
      </c>
      <c r="Z92" s="14">
        <v>0</v>
      </c>
      <c r="AA92" s="14">
        <v>0</v>
      </c>
      <c r="AB92" s="14">
        <v>0</v>
      </c>
      <c r="AC92" s="16" t="e">
        <f>_xlfn.XLOOKUP(Tbl_CapitalSummary[[#This Row],[Agency Code]]*1,#REF!,#REF!)</f>
        <v>#REF!</v>
      </c>
      <c r="AD92" s="17" t="e">
        <f>_xlfn.XLOOKUP(Tbl_CapitalSummary[[#This Row],[Agency Code]]*1,#REF!,#REF!)</f>
        <v>#REF!</v>
      </c>
    </row>
    <row r="93" spans="2:30" ht="90" x14ac:dyDescent="0.25">
      <c r="B93" s="12" t="s">
        <v>371</v>
      </c>
      <c r="C93" s="12" t="s">
        <v>52</v>
      </c>
      <c r="D93" s="13" t="s">
        <v>372</v>
      </c>
      <c r="E93" s="11" t="s">
        <v>53</v>
      </c>
      <c r="F93" s="13" t="s">
        <v>108</v>
      </c>
      <c r="G93" s="13" t="s">
        <v>10</v>
      </c>
      <c r="H93" s="15" t="s">
        <v>612</v>
      </c>
      <c r="I93" s="15">
        <v>2022.3</v>
      </c>
      <c r="J93" s="15" t="s">
        <v>613</v>
      </c>
      <c r="K93" s="15" t="s">
        <v>614</v>
      </c>
      <c r="L93" s="15" t="s">
        <v>11</v>
      </c>
      <c r="M93" s="12" t="s">
        <v>402</v>
      </c>
      <c r="N93" s="12" t="s">
        <v>403</v>
      </c>
      <c r="O93" s="13" t="s">
        <v>390</v>
      </c>
      <c r="P93" s="12" t="s">
        <v>80</v>
      </c>
      <c r="Q93" s="14">
        <v>-10000000</v>
      </c>
      <c r="R93" s="14">
        <v>0</v>
      </c>
      <c r="S93" s="14">
        <v>0</v>
      </c>
      <c r="T93" s="14">
        <v>0</v>
      </c>
      <c r="U93" s="14">
        <v>0</v>
      </c>
      <c r="V93" s="14">
        <v>0</v>
      </c>
      <c r="W93" s="14">
        <v>0</v>
      </c>
      <c r="X93" s="14">
        <v>0</v>
      </c>
      <c r="Y93" s="14">
        <v>0</v>
      </c>
      <c r="Z93" s="14">
        <v>0</v>
      </c>
      <c r="AA93" s="14">
        <v>0</v>
      </c>
      <c r="AB93" s="14">
        <v>0</v>
      </c>
      <c r="AC93" s="16" t="e">
        <f>_xlfn.XLOOKUP(Tbl_CapitalSummary[[#This Row],[Agency Code]]*1,#REF!,#REF!)</f>
        <v>#REF!</v>
      </c>
      <c r="AD93" s="17" t="e">
        <f>_xlfn.XLOOKUP(Tbl_CapitalSummary[[#This Row],[Agency Code]]*1,#REF!,#REF!)</f>
        <v>#REF!</v>
      </c>
    </row>
    <row r="94" spans="2:30" ht="45" x14ac:dyDescent="0.25">
      <c r="B94" s="12" t="s">
        <v>371</v>
      </c>
      <c r="C94" s="12" t="s">
        <v>52</v>
      </c>
      <c r="D94" s="13" t="s">
        <v>372</v>
      </c>
      <c r="E94" s="11" t="s">
        <v>53</v>
      </c>
      <c r="F94" s="13" t="s">
        <v>108</v>
      </c>
      <c r="G94" s="13" t="s">
        <v>10</v>
      </c>
      <c r="H94" s="15" t="s">
        <v>612</v>
      </c>
      <c r="I94" s="15">
        <v>2022.3</v>
      </c>
      <c r="J94" s="15" t="s">
        <v>613</v>
      </c>
      <c r="K94" s="15" t="s">
        <v>614</v>
      </c>
      <c r="L94" s="15" t="s">
        <v>11</v>
      </c>
      <c r="M94" s="12" t="s">
        <v>410</v>
      </c>
      <c r="N94" s="12" t="s">
        <v>411</v>
      </c>
      <c r="O94" s="13" t="s">
        <v>380</v>
      </c>
      <c r="P94" s="12" t="s">
        <v>378</v>
      </c>
      <c r="Q94" s="14">
        <v>-6564000</v>
      </c>
      <c r="R94" s="14">
        <v>0</v>
      </c>
      <c r="S94" s="14">
        <v>0</v>
      </c>
      <c r="T94" s="14">
        <v>0</v>
      </c>
      <c r="U94" s="14">
        <v>0</v>
      </c>
      <c r="V94" s="14">
        <v>0</v>
      </c>
      <c r="W94" s="14">
        <v>0</v>
      </c>
      <c r="X94" s="14">
        <v>0</v>
      </c>
      <c r="Y94" s="14">
        <v>0</v>
      </c>
      <c r="Z94" s="14">
        <v>0</v>
      </c>
      <c r="AA94" s="14">
        <v>0</v>
      </c>
      <c r="AB94" s="14">
        <v>0</v>
      </c>
      <c r="AC94" s="16" t="e">
        <f>_xlfn.XLOOKUP(Tbl_CapitalSummary[[#This Row],[Agency Code]]*1,#REF!,#REF!)</f>
        <v>#REF!</v>
      </c>
      <c r="AD94" s="17" t="e">
        <f>_xlfn.XLOOKUP(Tbl_CapitalSummary[[#This Row],[Agency Code]]*1,#REF!,#REF!)</f>
        <v>#REF!</v>
      </c>
    </row>
    <row r="95" spans="2:30" ht="225" x14ac:dyDescent="0.25">
      <c r="B95" s="12" t="s">
        <v>371</v>
      </c>
      <c r="C95" s="12" t="s">
        <v>52</v>
      </c>
      <c r="D95" s="13" t="s">
        <v>372</v>
      </c>
      <c r="E95" s="11" t="s">
        <v>53</v>
      </c>
      <c r="F95" s="13" t="s">
        <v>108</v>
      </c>
      <c r="G95" s="13" t="s">
        <v>10</v>
      </c>
      <c r="H95" s="15" t="s">
        <v>612</v>
      </c>
      <c r="I95" s="15">
        <v>2022.3</v>
      </c>
      <c r="J95" s="15" t="s">
        <v>613</v>
      </c>
      <c r="K95" s="15" t="s">
        <v>614</v>
      </c>
      <c r="L95" s="15" t="s">
        <v>11</v>
      </c>
      <c r="M95" s="12" t="s">
        <v>412</v>
      </c>
      <c r="N95" s="12" t="s">
        <v>413</v>
      </c>
      <c r="O95" s="13" t="s">
        <v>414</v>
      </c>
      <c r="P95" s="12" t="s">
        <v>415</v>
      </c>
      <c r="Q95" s="14">
        <v>0</v>
      </c>
      <c r="R95" s="14">
        <v>0</v>
      </c>
      <c r="S95" s="14">
        <v>0</v>
      </c>
      <c r="T95" s="14">
        <v>0</v>
      </c>
      <c r="U95" s="14">
        <v>0</v>
      </c>
      <c r="V95" s="14">
        <v>0</v>
      </c>
      <c r="W95" s="14">
        <v>0</v>
      </c>
      <c r="X95" s="14">
        <v>0</v>
      </c>
      <c r="Y95" s="14">
        <v>0</v>
      </c>
      <c r="Z95" s="14">
        <v>0</v>
      </c>
      <c r="AA95" s="14">
        <v>0</v>
      </c>
      <c r="AB95" s="14">
        <v>0</v>
      </c>
      <c r="AC95" s="16" t="e">
        <f>_xlfn.XLOOKUP(Tbl_CapitalSummary[[#This Row],[Agency Code]]*1,#REF!,#REF!)</f>
        <v>#REF!</v>
      </c>
      <c r="AD95" s="17" t="e">
        <f>_xlfn.XLOOKUP(Tbl_CapitalSummary[[#This Row],[Agency Code]]*1,#REF!,#REF!)</f>
        <v>#REF!</v>
      </c>
    </row>
    <row r="96" spans="2:30" ht="210" x14ac:dyDescent="0.25">
      <c r="B96" s="12" t="s">
        <v>371</v>
      </c>
      <c r="C96" s="12" t="s">
        <v>52</v>
      </c>
      <c r="D96" s="13" t="s">
        <v>372</v>
      </c>
      <c r="E96" s="11" t="s">
        <v>53</v>
      </c>
      <c r="F96" s="13" t="s">
        <v>108</v>
      </c>
      <c r="G96" s="13" t="s">
        <v>10</v>
      </c>
      <c r="H96" s="15" t="s">
        <v>612</v>
      </c>
      <c r="I96" s="15">
        <v>2022.3</v>
      </c>
      <c r="J96" s="15" t="s">
        <v>613</v>
      </c>
      <c r="K96" s="15" t="s">
        <v>614</v>
      </c>
      <c r="L96" s="15" t="s">
        <v>11</v>
      </c>
      <c r="M96" s="12" t="s">
        <v>416</v>
      </c>
      <c r="N96" s="12" t="s">
        <v>417</v>
      </c>
      <c r="O96" s="13" t="s">
        <v>418</v>
      </c>
      <c r="P96" s="12" t="s">
        <v>419</v>
      </c>
      <c r="Q96" s="14">
        <v>45000000</v>
      </c>
      <c r="R96" s="14">
        <v>0</v>
      </c>
      <c r="S96" s="14">
        <v>0</v>
      </c>
      <c r="T96" s="14">
        <v>0</v>
      </c>
      <c r="U96" s="14">
        <v>0</v>
      </c>
      <c r="V96" s="14">
        <v>0</v>
      </c>
      <c r="W96" s="14">
        <v>0</v>
      </c>
      <c r="X96" s="14">
        <v>0</v>
      </c>
      <c r="Y96" s="14">
        <v>0</v>
      </c>
      <c r="Z96" s="14">
        <v>0</v>
      </c>
      <c r="AA96" s="14">
        <v>0</v>
      </c>
      <c r="AB96" s="14">
        <v>0</v>
      </c>
      <c r="AC96" s="16" t="e">
        <f>_xlfn.XLOOKUP(Tbl_CapitalSummary[[#This Row],[Agency Code]]*1,#REF!,#REF!)</f>
        <v>#REF!</v>
      </c>
      <c r="AD96" s="17" t="e">
        <f>_xlfn.XLOOKUP(Tbl_CapitalSummary[[#This Row],[Agency Code]]*1,#REF!,#REF!)</f>
        <v>#REF!</v>
      </c>
    </row>
    <row r="97" spans="2:30" ht="45" x14ac:dyDescent="0.25">
      <c r="B97" s="12" t="s">
        <v>371</v>
      </c>
      <c r="C97" s="12" t="s">
        <v>54</v>
      </c>
      <c r="D97" s="13" t="s">
        <v>420</v>
      </c>
      <c r="E97" s="11" t="s">
        <v>55</v>
      </c>
      <c r="F97" s="13" t="s">
        <v>108</v>
      </c>
      <c r="G97" s="13" t="s">
        <v>10</v>
      </c>
      <c r="H97" s="15" t="s">
        <v>612</v>
      </c>
      <c r="I97" s="15">
        <v>2022.3</v>
      </c>
      <c r="J97" s="15" t="s">
        <v>613</v>
      </c>
      <c r="K97" s="15" t="s">
        <v>614</v>
      </c>
      <c r="L97" s="15" t="s">
        <v>13</v>
      </c>
      <c r="M97" s="12" t="s">
        <v>423</v>
      </c>
      <c r="N97" s="12" t="s">
        <v>424</v>
      </c>
      <c r="O97" s="13" t="s">
        <v>425</v>
      </c>
      <c r="P97" s="12" t="s">
        <v>426</v>
      </c>
      <c r="Q97" s="14">
        <v>0</v>
      </c>
      <c r="R97" s="14">
        <v>0</v>
      </c>
      <c r="S97" s="14">
        <v>5000000</v>
      </c>
      <c r="T97" s="14">
        <v>5000000</v>
      </c>
      <c r="U97" s="14">
        <v>0</v>
      </c>
      <c r="V97" s="14">
        <v>0</v>
      </c>
      <c r="W97" s="14">
        <v>0</v>
      </c>
      <c r="X97" s="14">
        <v>0</v>
      </c>
      <c r="Y97" s="14">
        <v>0</v>
      </c>
      <c r="Z97" s="14">
        <v>0</v>
      </c>
      <c r="AA97" s="14">
        <v>0</v>
      </c>
      <c r="AB97" s="14">
        <v>0</v>
      </c>
      <c r="AC97" s="16" t="e">
        <f>_xlfn.XLOOKUP(Tbl_CapitalSummary[[#This Row],[Agency Code]]*1,#REF!,#REF!)</f>
        <v>#REF!</v>
      </c>
      <c r="AD97" s="17" t="e">
        <f>_xlfn.XLOOKUP(Tbl_CapitalSummary[[#This Row],[Agency Code]]*1,#REF!,#REF!)</f>
        <v>#REF!</v>
      </c>
    </row>
    <row r="98" spans="2:30" ht="75" x14ac:dyDescent="0.25">
      <c r="B98" s="12" t="s">
        <v>371</v>
      </c>
      <c r="C98" s="12" t="s">
        <v>54</v>
      </c>
      <c r="D98" s="13" t="s">
        <v>420</v>
      </c>
      <c r="E98" s="11" t="s">
        <v>55</v>
      </c>
      <c r="F98" s="13" t="s">
        <v>108</v>
      </c>
      <c r="G98" s="13" t="s">
        <v>10</v>
      </c>
      <c r="H98" s="15" t="s">
        <v>612</v>
      </c>
      <c r="I98" s="15">
        <v>2022.3</v>
      </c>
      <c r="J98" s="15" t="s">
        <v>613</v>
      </c>
      <c r="K98" s="15" t="s">
        <v>614</v>
      </c>
      <c r="L98" s="15" t="s">
        <v>11</v>
      </c>
      <c r="M98" s="12" t="s">
        <v>84</v>
      </c>
      <c r="N98" s="12" t="s">
        <v>421</v>
      </c>
      <c r="O98" s="13" t="s">
        <v>422</v>
      </c>
      <c r="P98" s="12" t="s">
        <v>84</v>
      </c>
      <c r="Q98" s="14">
        <v>0</v>
      </c>
      <c r="R98" s="14">
        <v>0</v>
      </c>
      <c r="S98" s="14">
        <v>1500000</v>
      </c>
      <c r="T98" s="14">
        <v>1500000</v>
      </c>
      <c r="U98" s="14">
        <v>0</v>
      </c>
      <c r="V98" s="14">
        <v>0</v>
      </c>
      <c r="W98" s="14">
        <v>0</v>
      </c>
      <c r="X98" s="14">
        <v>0</v>
      </c>
      <c r="Y98" s="14">
        <v>0</v>
      </c>
      <c r="Z98" s="14">
        <v>0</v>
      </c>
      <c r="AA98" s="14">
        <v>0</v>
      </c>
      <c r="AB98" s="14">
        <v>0</v>
      </c>
      <c r="AC98" s="16" t="e">
        <f>_xlfn.XLOOKUP(Tbl_CapitalSummary[[#This Row],[Agency Code]]*1,#REF!,#REF!)</f>
        <v>#REF!</v>
      </c>
      <c r="AD98" s="17" t="e">
        <f>_xlfn.XLOOKUP(Tbl_CapitalSummary[[#This Row],[Agency Code]]*1,#REF!,#REF!)</f>
        <v>#REF!</v>
      </c>
    </row>
    <row r="99" spans="2:30" ht="60" x14ac:dyDescent="0.25">
      <c r="B99" s="12" t="s">
        <v>371</v>
      </c>
      <c r="C99" s="12" t="s">
        <v>54</v>
      </c>
      <c r="D99" s="13" t="s">
        <v>420</v>
      </c>
      <c r="E99" s="11" t="s">
        <v>55</v>
      </c>
      <c r="F99" s="13" t="s">
        <v>108</v>
      </c>
      <c r="G99" s="13" t="s">
        <v>10</v>
      </c>
      <c r="H99" s="15" t="s">
        <v>612</v>
      </c>
      <c r="I99" s="15">
        <v>2022.3</v>
      </c>
      <c r="J99" s="15" t="s">
        <v>613</v>
      </c>
      <c r="K99" s="15" t="s">
        <v>614</v>
      </c>
      <c r="L99" s="15" t="s">
        <v>11</v>
      </c>
      <c r="M99" s="12" t="s">
        <v>83</v>
      </c>
      <c r="N99" s="12" t="s">
        <v>431</v>
      </c>
      <c r="O99" s="13" t="s">
        <v>432</v>
      </c>
      <c r="P99" s="12" t="s">
        <v>83</v>
      </c>
      <c r="Q99" s="14">
        <v>0</v>
      </c>
      <c r="R99" s="14">
        <v>0</v>
      </c>
      <c r="S99" s="14">
        <v>1000000</v>
      </c>
      <c r="T99" s="14">
        <v>1000000</v>
      </c>
      <c r="U99" s="14">
        <v>0</v>
      </c>
      <c r="V99" s="14">
        <v>0</v>
      </c>
      <c r="W99" s="14">
        <v>0</v>
      </c>
      <c r="X99" s="14">
        <v>0</v>
      </c>
      <c r="Y99" s="14">
        <v>0</v>
      </c>
      <c r="Z99" s="14">
        <v>0</v>
      </c>
      <c r="AA99" s="14">
        <v>0</v>
      </c>
      <c r="AB99" s="14">
        <v>0</v>
      </c>
      <c r="AC99" s="16" t="e">
        <f>_xlfn.XLOOKUP(Tbl_CapitalSummary[[#This Row],[Agency Code]]*1,#REF!,#REF!)</f>
        <v>#REF!</v>
      </c>
      <c r="AD99" s="17" t="e">
        <f>_xlfn.XLOOKUP(Tbl_CapitalSummary[[#This Row],[Agency Code]]*1,#REF!,#REF!)</f>
        <v>#REF!</v>
      </c>
    </row>
    <row r="100" spans="2:30" ht="60" x14ac:dyDescent="0.25">
      <c r="B100" s="12" t="s">
        <v>371</v>
      </c>
      <c r="C100" s="12" t="s">
        <v>54</v>
      </c>
      <c r="D100" s="13" t="s">
        <v>420</v>
      </c>
      <c r="E100" s="11" t="s">
        <v>55</v>
      </c>
      <c r="F100" s="13" t="s">
        <v>108</v>
      </c>
      <c r="G100" s="13" t="s">
        <v>10</v>
      </c>
      <c r="H100" s="15" t="s">
        <v>612</v>
      </c>
      <c r="I100" s="15">
        <v>2022.3</v>
      </c>
      <c r="J100" s="15" t="s">
        <v>613</v>
      </c>
      <c r="K100" s="15" t="s">
        <v>614</v>
      </c>
      <c r="L100" s="15" t="s">
        <v>11</v>
      </c>
      <c r="M100" s="12" t="s">
        <v>433</v>
      </c>
      <c r="N100" s="12" t="s">
        <v>434</v>
      </c>
      <c r="O100" s="13" t="s">
        <v>435</v>
      </c>
      <c r="P100" s="12" t="s">
        <v>433</v>
      </c>
      <c r="Q100" s="14">
        <v>0</v>
      </c>
      <c r="R100" s="14">
        <v>0</v>
      </c>
      <c r="S100" s="14">
        <v>1250000</v>
      </c>
      <c r="T100" s="14">
        <v>1250000</v>
      </c>
      <c r="U100" s="14">
        <v>0</v>
      </c>
      <c r="V100" s="14">
        <v>0</v>
      </c>
      <c r="W100" s="14">
        <v>0</v>
      </c>
      <c r="X100" s="14">
        <v>0</v>
      </c>
      <c r="Y100" s="14">
        <v>0</v>
      </c>
      <c r="Z100" s="14">
        <v>0</v>
      </c>
      <c r="AA100" s="14">
        <v>0</v>
      </c>
      <c r="AB100" s="14">
        <v>0</v>
      </c>
      <c r="AC100" s="16" t="e">
        <f>_xlfn.XLOOKUP(Tbl_CapitalSummary[[#This Row],[Agency Code]]*1,#REF!,#REF!)</f>
        <v>#REF!</v>
      </c>
      <c r="AD100" s="17" t="e">
        <f>_xlfn.XLOOKUP(Tbl_CapitalSummary[[#This Row],[Agency Code]]*1,#REF!,#REF!)</f>
        <v>#REF!</v>
      </c>
    </row>
    <row r="101" spans="2:30" ht="75" x14ac:dyDescent="0.25">
      <c r="B101" s="12" t="s">
        <v>371</v>
      </c>
      <c r="C101" s="12" t="s">
        <v>54</v>
      </c>
      <c r="D101" s="13" t="s">
        <v>420</v>
      </c>
      <c r="E101" s="11" t="s">
        <v>55</v>
      </c>
      <c r="F101" s="13" t="s">
        <v>108</v>
      </c>
      <c r="G101" s="13" t="s">
        <v>10</v>
      </c>
      <c r="H101" s="15" t="s">
        <v>612</v>
      </c>
      <c r="I101" s="15">
        <v>2022.3</v>
      </c>
      <c r="J101" s="15" t="s">
        <v>613</v>
      </c>
      <c r="K101" s="15" t="s">
        <v>614</v>
      </c>
      <c r="L101" s="15" t="s">
        <v>11</v>
      </c>
      <c r="M101" s="12" t="s">
        <v>436</v>
      </c>
      <c r="N101" s="12" t="s">
        <v>437</v>
      </c>
      <c r="O101" s="13" t="s">
        <v>438</v>
      </c>
      <c r="P101" s="12" t="s">
        <v>439</v>
      </c>
      <c r="Q101" s="14">
        <v>0</v>
      </c>
      <c r="R101" s="14">
        <v>0</v>
      </c>
      <c r="S101" s="14">
        <v>2000000</v>
      </c>
      <c r="T101" s="14">
        <v>2000000</v>
      </c>
      <c r="U101" s="14">
        <v>0</v>
      </c>
      <c r="V101" s="14">
        <v>0</v>
      </c>
      <c r="W101" s="14">
        <v>0</v>
      </c>
      <c r="X101" s="14">
        <v>0</v>
      </c>
      <c r="Y101" s="14">
        <v>0</v>
      </c>
      <c r="Z101" s="14">
        <v>0</v>
      </c>
      <c r="AA101" s="14">
        <v>0</v>
      </c>
      <c r="AB101" s="14">
        <v>0</v>
      </c>
      <c r="AC101" s="16" t="e">
        <f>_xlfn.XLOOKUP(Tbl_CapitalSummary[[#This Row],[Agency Code]]*1,#REF!,#REF!)</f>
        <v>#REF!</v>
      </c>
      <c r="AD101" s="17" t="e">
        <f>_xlfn.XLOOKUP(Tbl_CapitalSummary[[#This Row],[Agency Code]]*1,#REF!,#REF!)</f>
        <v>#REF!</v>
      </c>
    </row>
    <row r="102" spans="2:30" ht="75" x14ac:dyDescent="0.25">
      <c r="B102" s="12" t="s">
        <v>371</v>
      </c>
      <c r="C102" s="12" t="s">
        <v>54</v>
      </c>
      <c r="D102" s="13" t="s">
        <v>420</v>
      </c>
      <c r="E102" s="11" t="s">
        <v>55</v>
      </c>
      <c r="F102" s="13" t="s">
        <v>108</v>
      </c>
      <c r="G102" s="13" t="s">
        <v>12</v>
      </c>
      <c r="H102" s="15" t="s">
        <v>606</v>
      </c>
      <c r="I102" s="15">
        <v>2023.2</v>
      </c>
      <c r="J102" s="15" t="s">
        <v>608</v>
      </c>
      <c r="K102" s="15" t="s">
        <v>609</v>
      </c>
      <c r="L102" s="15" t="s">
        <v>11</v>
      </c>
      <c r="M102" s="12" t="s">
        <v>427</v>
      </c>
      <c r="N102" s="12" t="s">
        <v>428</v>
      </c>
      <c r="O102" s="13" t="s">
        <v>429</v>
      </c>
      <c r="P102" s="12" t="s">
        <v>430</v>
      </c>
      <c r="Q102" s="14">
        <v>0</v>
      </c>
      <c r="R102" s="14">
        <v>0</v>
      </c>
      <c r="S102" s="14">
        <v>0</v>
      </c>
      <c r="T102" s="14">
        <v>0</v>
      </c>
      <c r="U102" s="14">
        <v>0</v>
      </c>
      <c r="V102" s="14">
        <v>0</v>
      </c>
      <c r="W102" s="14">
        <v>0</v>
      </c>
      <c r="X102" s="14">
        <v>0</v>
      </c>
      <c r="Y102" s="14">
        <v>0</v>
      </c>
      <c r="Z102" s="14">
        <v>0</v>
      </c>
      <c r="AA102" s="14">
        <v>0</v>
      </c>
      <c r="AB102" s="14">
        <v>0</v>
      </c>
      <c r="AC102" s="16" t="e">
        <f>_xlfn.XLOOKUP(Tbl_CapitalSummary[[#This Row],[Agency Code]]*1,#REF!,#REF!)</f>
        <v>#REF!</v>
      </c>
      <c r="AD102" s="17" t="e">
        <f>_xlfn.XLOOKUP(Tbl_CapitalSummary[[#This Row],[Agency Code]]*1,#REF!,#REF!)</f>
        <v>#REF!</v>
      </c>
    </row>
    <row r="103" spans="2:30" ht="150" x14ac:dyDescent="0.25">
      <c r="B103" s="12" t="s">
        <v>56</v>
      </c>
      <c r="C103" s="12" t="s">
        <v>57</v>
      </c>
      <c r="D103" s="13" t="s">
        <v>440</v>
      </c>
      <c r="E103" s="11" t="s">
        <v>58</v>
      </c>
      <c r="F103" s="13" t="s">
        <v>108</v>
      </c>
      <c r="G103" s="13" t="s">
        <v>10</v>
      </c>
      <c r="H103" s="15" t="s">
        <v>612</v>
      </c>
      <c r="I103" s="15">
        <v>2022.3</v>
      </c>
      <c r="J103" s="15" t="s">
        <v>613</v>
      </c>
      <c r="K103" s="15" t="s">
        <v>614</v>
      </c>
      <c r="L103" s="15" t="s">
        <v>13</v>
      </c>
      <c r="M103" s="12" t="s">
        <v>443</v>
      </c>
      <c r="N103" s="12" t="s">
        <v>444</v>
      </c>
      <c r="O103" s="13" t="s">
        <v>445</v>
      </c>
      <c r="P103" s="12" t="s">
        <v>443</v>
      </c>
      <c r="Q103" s="14">
        <v>3854750</v>
      </c>
      <c r="R103" s="14">
        <v>0</v>
      </c>
      <c r="S103" s="14">
        <v>0</v>
      </c>
      <c r="T103" s="14">
        <v>0</v>
      </c>
      <c r="U103" s="14">
        <v>0</v>
      </c>
      <c r="V103" s="14">
        <v>0</v>
      </c>
      <c r="W103" s="14">
        <v>0</v>
      </c>
      <c r="X103" s="14">
        <v>0</v>
      </c>
      <c r="Y103" s="14">
        <v>0</v>
      </c>
      <c r="Z103" s="14">
        <v>0</v>
      </c>
      <c r="AA103" s="14">
        <v>0</v>
      </c>
      <c r="AB103" s="14">
        <v>0</v>
      </c>
      <c r="AC103" s="16" t="e">
        <f>_xlfn.XLOOKUP(Tbl_CapitalSummary[[#This Row],[Agency Code]]*1,#REF!,#REF!)</f>
        <v>#REF!</v>
      </c>
      <c r="AD103" s="17" t="e">
        <f>_xlfn.XLOOKUP(Tbl_CapitalSummary[[#This Row],[Agency Code]]*1,#REF!,#REF!)</f>
        <v>#REF!</v>
      </c>
    </row>
    <row r="104" spans="2:30" ht="150" x14ac:dyDescent="0.25">
      <c r="B104" s="12" t="s">
        <v>56</v>
      </c>
      <c r="C104" s="12" t="s">
        <v>57</v>
      </c>
      <c r="D104" s="13" t="s">
        <v>440</v>
      </c>
      <c r="E104" s="11" t="s">
        <v>58</v>
      </c>
      <c r="F104" s="13" t="s">
        <v>108</v>
      </c>
      <c r="G104" s="13" t="s">
        <v>10</v>
      </c>
      <c r="H104" s="15" t="s">
        <v>612</v>
      </c>
      <c r="I104" s="15">
        <v>2022.3</v>
      </c>
      <c r="J104" s="15" t="s">
        <v>613</v>
      </c>
      <c r="K104" s="15" t="s">
        <v>614</v>
      </c>
      <c r="L104" s="15" t="s">
        <v>13</v>
      </c>
      <c r="M104" s="12" t="s">
        <v>446</v>
      </c>
      <c r="N104" s="12" t="s">
        <v>447</v>
      </c>
      <c r="O104" s="13" t="s">
        <v>448</v>
      </c>
      <c r="P104" s="12" t="s">
        <v>446</v>
      </c>
      <c r="Q104" s="14">
        <v>2396058</v>
      </c>
      <c r="R104" s="14">
        <v>0</v>
      </c>
      <c r="S104" s="14">
        <v>0</v>
      </c>
      <c r="T104" s="14">
        <v>0</v>
      </c>
      <c r="U104" s="14">
        <v>0</v>
      </c>
      <c r="V104" s="14">
        <v>0</v>
      </c>
      <c r="W104" s="14">
        <v>0</v>
      </c>
      <c r="X104" s="14">
        <v>0</v>
      </c>
      <c r="Y104" s="14">
        <v>0</v>
      </c>
      <c r="Z104" s="14">
        <v>0</v>
      </c>
      <c r="AA104" s="14">
        <v>0</v>
      </c>
      <c r="AB104" s="14">
        <v>0</v>
      </c>
      <c r="AC104" s="16" t="e">
        <f>_xlfn.XLOOKUP(Tbl_CapitalSummary[[#This Row],[Agency Code]]*1,#REF!,#REF!)</f>
        <v>#REF!</v>
      </c>
      <c r="AD104" s="17" t="e">
        <f>_xlfn.XLOOKUP(Tbl_CapitalSummary[[#This Row],[Agency Code]]*1,#REF!,#REF!)</f>
        <v>#REF!</v>
      </c>
    </row>
    <row r="105" spans="2:30" ht="90" x14ac:dyDescent="0.25">
      <c r="B105" s="12" t="s">
        <v>56</v>
      </c>
      <c r="C105" s="12" t="s">
        <v>57</v>
      </c>
      <c r="D105" s="13" t="s">
        <v>440</v>
      </c>
      <c r="E105" s="11" t="s">
        <v>58</v>
      </c>
      <c r="F105" s="13" t="s">
        <v>108</v>
      </c>
      <c r="G105" s="13" t="s">
        <v>10</v>
      </c>
      <c r="H105" s="15" t="s">
        <v>612</v>
      </c>
      <c r="I105" s="15">
        <v>2022.3</v>
      </c>
      <c r="J105" s="15" t="s">
        <v>613</v>
      </c>
      <c r="K105" s="15" t="s">
        <v>614</v>
      </c>
      <c r="L105" s="15" t="s">
        <v>13</v>
      </c>
      <c r="M105" s="12" t="s">
        <v>451</v>
      </c>
      <c r="N105" s="12" t="s">
        <v>452</v>
      </c>
      <c r="O105" s="13" t="s">
        <v>441</v>
      </c>
      <c r="P105" s="12" t="s">
        <v>442</v>
      </c>
      <c r="Q105" s="14">
        <v>20000000</v>
      </c>
      <c r="R105" s="14">
        <v>20000000</v>
      </c>
      <c r="S105" s="14">
        <v>0</v>
      </c>
      <c r="T105" s="14">
        <v>0</v>
      </c>
      <c r="U105" s="14">
        <v>0</v>
      </c>
      <c r="V105" s="14">
        <v>0</v>
      </c>
      <c r="W105" s="14">
        <v>0</v>
      </c>
      <c r="X105" s="14">
        <v>0</v>
      </c>
      <c r="Y105" s="14">
        <v>0</v>
      </c>
      <c r="Z105" s="14">
        <v>0</v>
      </c>
      <c r="AA105" s="14">
        <v>0</v>
      </c>
      <c r="AB105" s="14">
        <v>0</v>
      </c>
      <c r="AC105" s="16" t="e">
        <f>_xlfn.XLOOKUP(Tbl_CapitalSummary[[#This Row],[Agency Code]]*1,#REF!,#REF!)</f>
        <v>#REF!</v>
      </c>
      <c r="AD105" s="17" t="e">
        <f>_xlfn.XLOOKUP(Tbl_CapitalSummary[[#This Row],[Agency Code]]*1,#REF!,#REF!)</f>
        <v>#REF!</v>
      </c>
    </row>
    <row r="106" spans="2:30" ht="135" x14ac:dyDescent="0.25">
      <c r="B106" s="12" t="s">
        <v>56</v>
      </c>
      <c r="C106" s="12" t="s">
        <v>57</v>
      </c>
      <c r="D106" s="13" t="s">
        <v>440</v>
      </c>
      <c r="E106" s="11" t="s">
        <v>58</v>
      </c>
      <c r="F106" s="13" t="s">
        <v>108</v>
      </c>
      <c r="G106" s="13" t="s">
        <v>10</v>
      </c>
      <c r="H106" s="15" t="s">
        <v>612</v>
      </c>
      <c r="I106" s="15">
        <v>2022.3</v>
      </c>
      <c r="J106" s="15" t="s">
        <v>613</v>
      </c>
      <c r="K106" s="15" t="s">
        <v>614</v>
      </c>
      <c r="L106" s="15" t="s">
        <v>11</v>
      </c>
      <c r="M106" s="12" t="s">
        <v>449</v>
      </c>
      <c r="N106" s="12" t="s">
        <v>450</v>
      </c>
      <c r="O106" s="13" t="s">
        <v>441</v>
      </c>
      <c r="P106" s="12" t="s">
        <v>442</v>
      </c>
      <c r="Q106" s="14">
        <v>-10000000</v>
      </c>
      <c r="R106" s="14">
        <v>-20000000</v>
      </c>
      <c r="S106" s="14">
        <v>0</v>
      </c>
      <c r="T106" s="14">
        <v>0</v>
      </c>
      <c r="U106" s="14">
        <v>0</v>
      </c>
      <c r="V106" s="14">
        <v>0</v>
      </c>
      <c r="W106" s="14">
        <v>0</v>
      </c>
      <c r="X106" s="14">
        <v>0</v>
      </c>
      <c r="Y106" s="14">
        <v>0</v>
      </c>
      <c r="Z106" s="14">
        <v>0</v>
      </c>
      <c r="AA106" s="14">
        <v>0</v>
      </c>
      <c r="AB106" s="14">
        <v>0</v>
      </c>
      <c r="AC106" s="16" t="e">
        <f>_xlfn.XLOOKUP(Tbl_CapitalSummary[[#This Row],[Agency Code]]*1,#REF!,#REF!)</f>
        <v>#REF!</v>
      </c>
      <c r="AD106" s="17" t="e">
        <f>_xlfn.XLOOKUP(Tbl_CapitalSummary[[#This Row],[Agency Code]]*1,#REF!,#REF!)</f>
        <v>#REF!</v>
      </c>
    </row>
    <row r="107" spans="2:30" ht="60" x14ac:dyDescent="0.25">
      <c r="B107" s="12" t="s">
        <v>56</v>
      </c>
      <c r="C107" s="12" t="s">
        <v>57</v>
      </c>
      <c r="D107" s="13" t="s">
        <v>440</v>
      </c>
      <c r="E107" s="11" t="s">
        <v>58</v>
      </c>
      <c r="F107" s="13" t="s">
        <v>108</v>
      </c>
      <c r="G107" s="13" t="s">
        <v>10</v>
      </c>
      <c r="H107" s="15" t="s">
        <v>612</v>
      </c>
      <c r="I107" s="15">
        <v>2022.3</v>
      </c>
      <c r="J107" s="15" t="s">
        <v>613</v>
      </c>
      <c r="K107" s="15" t="s">
        <v>614</v>
      </c>
      <c r="L107" s="15" t="s">
        <v>11</v>
      </c>
      <c r="M107" s="12" t="s">
        <v>453</v>
      </c>
      <c r="N107" s="12" t="s">
        <v>454</v>
      </c>
      <c r="O107" s="13" t="s">
        <v>448</v>
      </c>
      <c r="P107" s="12" t="s">
        <v>446</v>
      </c>
      <c r="Q107" s="14">
        <v>-2396058</v>
      </c>
      <c r="R107" s="14">
        <v>0</v>
      </c>
      <c r="S107" s="14">
        <v>0</v>
      </c>
      <c r="T107" s="14">
        <v>0</v>
      </c>
      <c r="U107" s="14">
        <v>0</v>
      </c>
      <c r="V107" s="14">
        <v>0</v>
      </c>
      <c r="W107" s="14">
        <v>0</v>
      </c>
      <c r="X107" s="14">
        <v>0</v>
      </c>
      <c r="Y107" s="14">
        <v>0</v>
      </c>
      <c r="Z107" s="14">
        <v>0</v>
      </c>
      <c r="AA107" s="14">
        <v>0</v>
      </c>
      <c r="AB107" s="14">
        <v>0</v>
      </c>
      <c r="AC107" s="16" t="e">
        <f>_xlfn.XLOOKUP(Tbl_CapitalSummary[[#This Row],[Agency Code]]*1,#REF!,#REF!)</f>
        <v>#REF!</v>
      </c>
      <c r="AD107" s="17" t="e">
        <f>_xlfn.XLOOKUP(Tbl_CapitalSummary[[#This Row],[Agency Code]]*1,#REF!,#REF!)</f>
        <v>#REF!</v>
      </c>
    </row>
    <row r="108" spans="2:30" ht="60" x14ac:dyDescent="0.25">
      <c r="B108" s="12" t="s">
        <v>56</v>
      </c>
      <c r="C108" s="12" t="s">
        <v>57</v>
      </c>
      <c r="D108" s="13" t="s">
        <v>440</v>
      </c>
      <c r="E108" s="11" t="s">
        <v>58</v>
      </c>
      <c r="F108" s="13" t="s">
        <v>108</v>
      </c>
      <c r="G108" s="13" t="s">
        <v>10</v>
      </c>
      <c r="H108" s="15" t="s">
        <v>612</v>
      </c>
      <c r="I108" s="15">
        <v>2022.3</v>
      </c>
      <c r="J108" s="15" t="s">
        <v>613</v>
      </c>
      <c r="K108" s="15" t="s">
        <v>614</v>
      </c>
      <c r="L108" s="15" t="s">
        <v>11</v>
      </c>
      <c r="M108" s="12" t="s">
        <v>455</v>
      </c>
      <c r="N108" s="12" t="s">
        <v>456</v>
      </c>
      <c r="O108" s="13" t="s">
        <v>445</v>
      </c>
      <c r="P108" s="12" t="s">
        <v>443</v>
      </c>
      <c r="Q108" s="14">
        <v>-3854750</v>
      </c>
      <c r="R108" s="14">
        <v>0</v>
      </c>
      <c r="S108" s="14">
        <v>0</v>
      </c>
      <c r="T108" s="14">
        <v>0</v>
      </c>
      <c r="U108" s="14">
        <v>0</v>
      </c>
      <c r="V108" s="14">
        <v>0</v>
      </c>
      <c r="W108" s="14">
        <v>0</v>
      </c>
      <c r="X108" s="14">
        <v>0</v>
      </c>
      <c r="Y108" s="14">
        <v>0</v>
      </c>
      <c r="Z108" s="14">
        <v>0</v>
      </c>
      <c r="AA108" s="14">
        <v>0</v>
      </c>
      <c r="AB108" s="14">
        <v>0</v>
      </c>
      <c r="AC108" s="16" t="e">
        <f>_xlfn.XLOOKUP(Tbl_CapitalSummary[[#This Row],[Agency Code]]*1,#REF!,#REF!)</f>
        <v>#REF!</v>
      </c>
      <c r="AD108" s="17" t="e">
        <f>_xlfn.XLOOKUP(Tbl_CapitalSummary[[#This Row],[Agency Code]]*1,#REF!,#REF!)</f>
        <v>#REF!</v>
      </c>
    </row>
    <row r="109" spans="2:30" ht="60" x14ac:dyDescent="0.25">
      <c r="B109" s="12" t="s">
        <v>56</v>
      </c>
      <c r="C109" s="12" t="s">
        <v>59</v>
      </c>
      <c r="D109" s="13" t="s">
        <v>457</v>
      </c>
      <c r="E109" s="11" t="s">
        <v>60</v>
      </c>
      <c r="F109" s="13" t="s">
        <v>108</v>
      </c>
      <c r="G109" s="13" t="s">
        <v>10</v>
      </c>
      <c r="H109" s="15" t="s">
        <v>612</v>
      </c>
      <c r="I109" s="15">
        <v>2022.3</v>
      </c>
      <c r="J109" s="15" t="s">
        <v>613</v>
      </c>
      <c r="K109" s="15" t="s">
        <v>614</v>
      </c>
      <c r="L109" s="15" t="s">
        <v>13</v>
      </c>
      <c r="M109" s="12" t="s">
        <v>85</v>
      </c>
      <c r="N109" s="12" t="s">
        <v>458</v>
      </c>
      <c r="O109" s="13" t="s">
        <v>459</v>
      </c>
      <c r="P109" s="12" t="s">
        <v>85</v>
      </c>
      <c r="Q109" s="14">
        <v>12475530</v>
      </c>
      <c r="R109" s="14">
        <v>0</v>
      </c>
      <c r="S109" s="14">
        <v>0</v>
      </c>
      <c r="T109" s="14">
        <v>0</v>
      </c>
      <c r="U109" s="14">
        <v>0</v>
      </c>
      <c r="V109" s="14">
        <v>0</v>
      </c>
      <c r="W109" s="14">
        <v>0</v>
      </c>
      <c r="X109" s="14">
        <v>0</v>
      </c>
      <c r="Y109" s="14">
        <v>0</v>
      </c>
      <c r="Z109" s="14">
        <v>0</v>
      </c>
      <c r="AA109" s="14">
        <v>0</v>
      </c>
      <c r="AB109" s="14">
        <v>0</v>
      </c>
      <c r="AC109" s="16" t="e">
        <f>_xlfn.XLOOKUP(Tbl_CapitalSummary[[#This Row],[Agency Code]]*1,#REF!,#REF!)</f>
        <v>#REF!</v>
      </c>
      <c r="AD109" s="17" t="e">
        <f>_xlfn.XLOOKUP(Tbl_CapitalSummary[[#This Row],[Agency Code]]*1,#REF!,#REF!)</f>
        <v>#REF!</v>
      </c>
    </row>
    <row r="110" spans="2:30" ht="45" x14ac:dyDescent="0.25">
      <c r="B110" s="12" t="s">
        <v>61</v>
      </c>
      <c r="C110" s="12" t="s">
        <v>62</v>
      </c>
      <c r="D110" s="13" t="s">
        <v>460</v>
      </c>
      <c r="E110" s="11" t="s">
        <v>63</v>
      </c>
      <c r="F110" s="13" t="s">
        <v>108</v>
      </c>
      <c r="G110" s="13" t="s">
        <v>10</v>
      </c>
      <c r="H110" s="15" t="s">
        <v>612</v>
      </c>
      <c r="I110" s="15">
        <v>2022.3</v>
      </c>
      <c r="J110" s="15" t="s">
        <v>613</v>
      </c>
      <c r="K110" s="15" t="s">
        <v>614</v>
      </c>
      <c r="L110" s="15" t="s">
        <v>13</v>
      </c>
      <c r="M110" s="12" t="s">
        <v>84</v>
      </c>
      <c r="N110" s="12" t="s">
        <v>463</v>
      </c>
      <c r="O110" s="13" t="s">
        <v>464</v>
      </c>
      <c r="P110" s="12" t="s">
        <v>84</v>
      </c>
      <c r="Q110" s="14">
        <v>0</v>
      </c>
      <c r="R110" s="14">
        <v>0</v>
      </c>
      <c r="S110" s="14">
        <v>2000000</v>
      </c>
      <c r="T110" s="14">
        <v>0</v>
      </c>
      <c r="U110" s="14">
        <v>0</v>
      </c>
      <c r="V110" s="14">
        <v>0</v>
      </c>
      <c r="W110" s="14">
        <v>0</v>
      </c>
      <c r="X110" s="14">
        <v>0</v>
      </c>
      <c r="Y110" s="14">
        <v>0</v>
      </c>
      <c r="Z110" s="14">
        <v>0</v>
      </c>
      <c r="AA110" s="14">
        <v>0</v>
      </c>
      <c r="AB110" s="14">
        <v>0</v>
      </c>
      <c r="AC110" s="16" t="e">
        <f>_xlfn.XLOOKUP(Tbl_CapitalSummary[[#This Row],[Agency Code]]*1,#REF!,#REF!)</f>
        <v>#REF!</v>
      </c>
      <c r="AD110" s="17" t="e">
        <f>_xlfn.XLOOKUP(Tbl_CapitalSummary[[#This Row],[Agency Code]]*1,#REF!,#REF!)</f>
        <v>#REF!</v>
      </c>
    </row>
    <row r="111" spans="2:30" ht="45" x14ac:dyDescent="0.25">
      <c r="B111" s="12" t="s">
        <v>61</v>
      </c>
      <c r="C111" s="12" t="s">
        <v>62</v>
      </c>
      <c r="D111" s="13" t="s">
        <v>460</v>
      </c>
      <c r="E111" s="11" t="s">
        <v>63</v>
      </c>
      <c r="F111" s="13" t="s">
        <v>108</v>
      </c>
      <c r="G111" s="13" t="s">
        <v>10</v>
      </c>
      <c r="H111" s="15" t="s">
        <v>612</v>
      </c>
      <c r="I111" s="15">
        <v>2022.3</v>
      </c>
      <c r="J111" s="15" t="s">
        <v>613</v>
      </c>
      <c r="K111" s="15" t="s">
        <v>614</v>
      </c>
      <c r="L111" s="15" t="s">
        <v>13</v>
      </c>
      <c r="M111" s="12" t="s">
        <v>465</v>
      </c>
      <c r="N111" s="12" t="s">
        <v>466</v>
      </c>
      <c r="O111" s="13" t="s">
        <v>467</v>
      </c>
      <c r="P111" s="12" t="s">
        <v>465</v>
      </c>
      <c r="Q111" s="14">
        <v>0</v>
      </c>
      <c r="R111" s="14">
        <v>0</v>
      </c>
      <c r="S111" s="14">
        <v>0</v>
      </c>
      <c r="T111" s="14">
        <v>7500000</v>
      </c>
      <c r="U111" s="14">
        <v>0</v>
      </c>
      <c r="V111" s="14">
        <v>0</v>
      </c>
      <c r="W111" s="14">
        <v>0</v>
      </c>
      <c r="X111" s="14">
        <v>0</v>
      </c>
      <c r="Y111" s="14">
        <v>0</v>
      </c>
      <c r="Z111" s="14">
        <v>0</v>
      </c>
      <c r="AA111" s="14">
        <v>0</v>
      </c>
      <c r="AB111" s="14">
        <v>0</v>
      </c>
      <c r="AC111" s="16" t="e">
        <f>_xlfn.XLOOKUP(Tbl_CapitalSummary[[#This Row],[Agency Code]]*1,#REF!,#REF!)</f>
        <v>#REF!</v>
      </c>
      <c r="AD111" s="17" t="e">
        <f>_xlfn.XLOOKUP(Tbl_CapitalSummary[[#This Row],[Agency Code]]*1,#REF!,#REF!)</f>
        <v>#REF!</v>
      </c>
    </row>
    <row r="112" spans="2:30" ht="75" x14ac:dyDescent="0.25">
      <c r="B112" s="12" t="s">
        <v>61</v>
      </c>
      <c r="C112" s="12" t="s">
        <v>62</v>
      </c>
      <c r="D112" s="13" t="s">
        <v>460</v>
      </c>
      <c r="E112" s="11" t="s">
        <v>63</v>
      </c>
      <c r="F112" s="13" t="s">
        <v>108</v>
      </c>
      <c r="G112" s="13" t="s">
        <v>12</v>
      </c>
      <c r="H112" s="15" t="s">
        <v>606</v>
      </c>
      <c r="I112" s="15">
        <v>2023.2</v>
      </c>
      <c r="J112" s="15" t="s">
        <v>608</v>
      </c>
      <c r="K112" s="15" t="s">
        <v>609</v>
      </c>
      <c r="L112" s="15" t="s">
        <v>11</v>
      </c>
      <c r="M112" s="12" t="s">
        <v>461</v>
      </c>
      <c r="N112" s="12" t="s">
        <v>462</v>
      </c>
      <c r="O112" s="13" t="s">
        <v>111</v>
      </c>
      <c r="P112" s="12" t="s">
        <v>111</v>
      </c>
      <c r="Q112" s="14">
        <v>0</v>
      </c>
      <c r="R112" s="14">
        <v>0</v>
      </c>
      <c r="S112" s="14">
        <v>0</v>
      </c>
      <c r="T112" s="14">
        <v>0</v>
      </c>
      <c r="U112" s="14">
        <v>0</v>
      </c>
      <c r="V112" s="14">
        <v>0</v>
      </c>
      <c r="W112" s="14">
        <v>0</v>
      </c>
      <c r="X112" s="14">
        <v>0</v>
      </c>
      <c r="Y112" s="14">
        <v>0</v>
      </c>
      <c r="Z112" s="14">
        <v>0</v>
      </c>
      <c r="AA112" s="14">
        <v>0</v>
      </c>
      <c r="AB112" s="14">
        <v>0</v>
      </c>
      <c r="AC112" s="16" t="e">
        <f>_xlfn.XLOOKUP(Tbl_CapitalSummary[[#This Row],[Agency Code]]*1,#REF!,#REF!)</f>
        <v>#REF!</v>
      </c>
      <c r="AD112" s="17" t="e">
        <f>_xlfn.XLOOKUP(Tbl_CapitalSummary[[#This Row],[Agency Code]]*1,#REF!,#REF!)</f>
        <v>#REF!</v>
      </c>
    </row>
    <row r="113" spans="2:30" ht="60" x14ac:dyDescent="0.25">
      <c r="B113" s="12" t="s">
        <v>61</v>
      </c>
      <c r="C113" s="12" t="s">
        <v>64</v>
      </c>
      <c r="D113" s="13" t="s">
        <v>468</v>
      </c>
      <c r="E113" s="11" t="s">
        <v>65</v>
      </c>
      <c r="F113" s="13" t="s">
        <v>108</v>
      </c>
      <c r="G113" s="13" t="s">
        <v>10</v>
      </c>
      <c r="H113" s="15" t="s">
        <v>612</v>
      </c>
      <c r="I113" s="15">
        <v>2022.3</v>
      </c>
      <c r="J113" s="15" t="s">
        <v>613</v>
      </c>
      <c r="K113" s="15" t="s">
        <v>614</v>
      </c>
      <c r="L113" s="15" t="s">
        <v>13</v>
      </c>
      <c r="M113" s="12" t="s">
        <v>84</v>
      </c>
      <c r="N113" s="12" t="s">
        <v>87</v>
      </c>
      <c r="O113" s="13" t="s">
        <v>469</v>
      </c>
      <c r="P113" s="12" t="s">
        <v>84</v>
      </c>
      <c r="Q113" s="14">
        <v>0</v>
      </c>
      <c r="R113" s="14">
        <v>0</v>
      </c>
      <c r="S113" s="14">
        <v>5000000</v>
      </c>
      <c r="T113" s="14">
        <v>5000000</v>
      </c>
      <c r="U113" s="14">
        <v>0</v>
      </c>
      <c r="V113" s="14">
        <v>0</v>
      </c>
      <c r="W113" s="14">
        <v>0</v>
      </c>
      <c r="X113" s="14">
        <v>0</v>
      </c>
      <c r="Y113" s="14">
        <v>0</v>
      </c>
      <c r="Z113" s="14">
        <v>0</v>
      </c>
      <c r="AA113" s="14">
        <v>0</v>
      </c>
      <c r="AB113" s="14">
        <v>0</v>
      </c>
      <c r="AC113" s="16" t="e">
        <f>_xlfn.XLOOKUP(Tbl_CapitalSummary[[#This Row],[Agency Code]]*1,#REF!,#REF!)</f>
        <v>#REF!</v>
      </c>
      <c r="AD113" s="17" t="e">
        <f>_xlfn.XLOOKUP(Tbl_CapitalSummary[[#This Row],[Agency Code]]*1,#REF!,#REF!)</f>
        <v>#REF!</v>
      </c>
    </row>
    <row r="114" spans="2:30" ht="90" x14ac:dyDescent="0.25">
      <c r="B114" s="12" t="s">
        <v>61</v>
      </c>
      <c r="C114" s="12" t="s">
        <v>64</v>
      </c>
      <c r="D114" s="13" t="s">
        <v>468</v>
      </c>
      <c r="E114" s="11" t="s">
        <v>65</v>
      </c>
      <c r="F114" s="13" t="s">
        <v>108</v>
      </c>
      <c r="G114" s="13" t="s">
        <v>10</v>
      </c>
      <c r="H114" s="15" t="s">
        <v>612</v>
      </c>
      <c r="I114" s="15">
        <v>2022.3</v>
      </c>
      <c r="J114" s="15" t="s">
        <v>613</v>
      </c>
      <c r="K114" s="15" t="s">
        <v>614</v>
      </c>
      <c r="L114" s="15" t="s">
        <v>13</v>
      </c>
      <c r="M114" s="12" t="s">
        <v>86</v>
      </c>
      <c r="N114" s="12" t="s">
        <v>471</v>
      </c>
      <c r="O114" s="13" t="s">
        <v>472</v>
      </c>
      <c r="P114" s="12" t="s">
        <v>470</v>
      </c>
      <c r="Q114" s="14">
        <v>0</v>
      </c>
      <c r="R114" s="14">
        <v>0</v>
      </c>
      <c r="S114" s="14">
        <v>35000000</v>
      </c>
      <c r="T114" s="14">
        <v>35000000</v>
      </c>
      <c r="U114" s="14">
        <v>0</v>
      </c>
      <c r="V114" s="14">
        <v>0</v>
      </c>
      <c r="W114" s="14">
        <v>0</v>
      </c>
      <c r="X114" s="14">
        <v>0</v>
      </c>
      <c r="Y114" s="14">
        <v>0</v>
      </c>
      <c r="Z114" s="14">
        <v>0</v>
      </c>
      <c r="AA114" s="14">
        <v>0</v>
      </c>
      <c r="AB114" s="14">
        <v>0</v>
      </c>
      <c r="AC114" s="16" t="e">
        <f>_xlfn.XLOOKUP(Tbl_CapitalSummary[[#This Row],[Agency Code]]*1,#REF!,#REF!)</f>
        <v>#REF!</v>
      </c>
      <c r="AD114" s="17" t="e">
        <f>_xlfn.XLOOKUP(Tbl_CapitalSummary[[#This Row],[Agency Code]]*1,#REF!,#REF!)</f>
        <v>#REF!</v>
      </c>
    </row>
    <row r="115" spans="2:30" ht="75" x14ac:dyDescent="0.25">
      <c r="B115" s="12" t="s">
        <v>61</v>
      </c>
      <c r="C115" s="12" t="s">
        <v>64</v>
      </c>
      <c r="D115" s="13" t="s">
        <v>468</v>
      </c>
      <c r="E115" s="11" t="s">
        <v>65</v>
      </c>
      <c r="F115" s="13" t="s">
        <v>108</v>
      </c>
      <c r="G115" s="13" t="s">
        <v>12</v>
      </c>
      <c r="H115" s="15" t="s">
        <v>606</v>
      </c>
      <c r="I115" s="15">
        <v>2023.2</v>
      </c>
      <c r="J115" s="15" t="s">
        <v>608</v>
      </c>
      <c r="K115" s="15" t="s">
        <v>609</v>
      </c>
      <c r="L115" s="15" t="s">
        <v>11</v>
      </c>
      <c r="M115" s="12" t="s">
        <v>473</v>
      </c>
      <c r="N115" s="12" t="s">
        <v>474</v>
      </c>
      <c r="O115" s="13" t="s">
        <v>472</v>
      </c>
      <c r="P115" s="12" t="s">
        <v>470</v>
      </c>
      <c r="Q115" s="14">
        <v>0</v>
      </c>
      <c r="R115" s="14">
        <v>0</v>
      </c>
      <c r="S115" s="14">
        <v>0</v>
      </c>
      <c r="T115" s="14">
        <v>20000000</v>
      </c>
      <c r="U115" s="14">
        <v>0</v>
      </c>
      <c r="V115" s="14">
        <v>0</v>
      </c>
      <c r="W115" s="14">
        <v>0</v>
      </c>
      <c r="X115" s="14">
        <v>0</v>
      </c>
      <c r="Y115" s="14">
        <v>0</v>
      </c>
      <c r="Z115" s="14">
        <v>0</v>
      </c>
      <c r="AA115" s="14">
        <v>0</v>
      </c>
      <c r="AB115" s="14">
        <v>0</v>
      </c>
      <c r="AC115" s="16" t="e">
        <f>_xlfn.XLOOKUP(Tbl_CapitalSummary[[#This Row],[Agency Code]]*1,#REF!,#REF!)</f>
        <v>#REF!</v>
      </c>
      <c r="AD115" s="17" t="e">
        <f>_xlfn.XLOOKUP(Tbl_CapitalSummary[[#This Row],[Agency Code]]*1,#REF!,#REF!)</f>
        <v>#REF!</v>
      </c>
    </row>
    <row r="116" spans="2:30" ht="75" x14ac:dyDescent="0.25">
      <c r="B116" s="12" t="s">
        <v>61</v>
      </c>
      <c r="C116" s="12" t="s">
        <v>66</v>
      </c>
      <c r="D116" s="13" t="s">
        <v>475</v>
      </c>
      <c r="E116" s="11" t="s">
        <v>67</v>
      </c>
      <c r="F116" s="13" t="s">
        <v>108</v>
      </c>
      <c r="G116" s="13" t="s">
        <v>10</v>
      </c>
      <c r="H116" s="15" t="s">
        <v>612</v>
      </c>
      <c r="I116" s="15">
        <v>2022.3</v>
      </c>
      <c r="J116" s="15" t="s">
        <v>613</v>
      </c>
      <c r="K116" s="15" t="s">
        <v>614</v>
      </c>
      <c r="L116" s="15" t="s">
        <v>13</v>
      </c>
      <c r="M116" s="12" t="s">
        <v>476</v>
      </c>
      <c r="N116" s="12" t="s">
        <v>477</v>
      </c>
      <c r="O116" s="13" t="s">
        <v>478</v>
      </c>
      <c r="P116" s="12" t="s">
        <v>479</v>
      </c>
      <c r="Q116" s="14">
        <v>0</v>
      </c>
      <c r="R116" s="14">
        <v>0</v>
      </c>
      <c r="S116" s="14">
        <v>70000000</v>
      </c>
      <c r="T116" s="14">
        <v>75000000</v>
      </c>
      <c r="U116" s="14">
        <v>0</v>
      </c>
      <c r="V116" s="14">
        <v>0</v>
      </c>
      <c r="W116" s="14">
        <v>0</v>
      </c>
      <c r="X116" s="14">
        <v>0</v>
      </c>
      <c r="Y116" s="14">
        <v>0</v>
      </c>
      <c r="Z116" s="14">
        <v>0</v>
      </c>
      <c r="AA116" s="14">
        <v>0</v>
      </c>
      <c r="AB116" s="14">
        <v>0</v>
      </c>
      <c r="AC116" s="16" t="e">
        <f>_xlfn.XLOOKUP(Tbl_CapitalSummary[[#This Row],[Agency Code]]*1,#REF!,#REF!)</f>
        <v>#REF!</v>
      </c>
      <c r="AD116" s="17" t="e">
        <f>_xlfn.XLOOKUP(Tbl_CapitalSummary[[#This Row],[Agency Code]]*1,#REF!,#REF!)</f>
        <v>#REF!</v>
      </c>
    </row>
    <row r="117" spans="2:30" ht="135" x14ac:dyDescent="0.25">
      <c r="B117" s="12" t="s">
        <v>61</v>
      </c>
      <c r="C117" s="12" t="s">
        <v>66</v>
      </c>
      <c r="D117" s="13" t="s">
        <v>475</v>
      </c>
      <c r="E117" s="11" t="s">
        <v>67</v>
      </c>
      <c r="F117" s="13" t="s">
        <v>108</v>
      </c>
      <c r="G117" s="13" t="s">
        <v>10</v>
      </c>
      <c r="H117" s="15" t="s">
        <v>612</v>
      </c>
      <c r="I117" s="15">
        <v>2022.3</v>
      </c>
      <c r="J117" s="15" t="s">
        <v>613</v>
      </c>
      <c r="K117" s="15" t="s">
        <v>614</v>
      </c>
      <c r="L117" s="15" t="s">
        <v>13</v>
      </c>
      <c r="M117" s="12" t="s">
        <v>480</v>
      </c>
      <c r="N117" s="12" t="s">
        <v>481</v>
      </c>
      <c r="O117" s="13" t="s">
        <v>482</v>
      </c>
      <c r="P117" s="12" t="s">
        <v>480</v>
      </c>
      <c r="Q117" s="14">
        <v>0</v>
      </c>
      <c r="R117" s="14">
        <v>0</v>
      </c>
      <c r="S117" s="14">
        <v>192000000</v>
      </c>
      <c r="T117" s="14">
        <v>0</v>
      </c>
      <c r="U117" s="14">
        <v>0</v>
      </c>
      <c r="V117" s="14">
        <v>0</v>
      </c>
      <c r="W117" s="14">
        <v>0</v>
      </c>
      <c r="X117" s="14">
        <v>0</v>
      </c>
      <c r="Y117" s="14">
        <v>0</v>
      </c>
      <c r="Z117" s="14">
        <v>0</v>
      </c>
      <c r="AA117" s="14">
        <v>0</v>
      </c>
      <c r="AB117" s="14">
        <v>0</v>
      </c>
      <c r="AC117" s="16" t="e">
        <f>_xlfn.XLOOKUP(Tbl_CapitalSummary[[#This Row],[Agency Code]]*1,#REF!,#REF!)</f>
        <v>#REF!</v>
      </c>
      <c r="AD117" s="17" t="e">
        <f>_xlfn.XLOOKUP(Tbl_CapitalSummary[[#This Row],[Agency Code]]*1,#REF!,#REF!)</f>
        <v>#REF!</v>
      </c>
    </row>
    <row r="118" spans="2:30" ht="90" x14ac:dyDescent="0.25">
      <c r="B118" s="12" t="s">
        <v>61</v>
      </c>
      <c r="C118" s="12" t="s">
        <v>66</v>
      </c>
      <c r="D118" s="13" t="s">
        <v>475</v>
      </c>
      <c r="E118" s="11" t="s">
        <v>67</v>
      </c>
      <c r="F118" s="13" t="s">
        <v>108</v>
      </c>
      <c r="G118" s="13" t="s">
        <v>10</v>
      </c>
      <c r="H118" s="15" t="s">
        <v>612</v>
      </c>
      <c r="I118" s="15">
        <v>2022.3</v>
      </c>
      <c r="J118" s="15" t="s">
        <v>613</v>
      </c>
      <c r="K118" s="15" t="s">
        <v>614</v>
      </c>
      <c r="L118" s="15" t="s">
        <v>13</v>
      </c>
      <c r="M118" s="12" t="s">
        <v>88</v>
      </c>
      <c r="N118" s="12" t="s">
        <v>483</v>
      </c>
      <c r="O118" s="13" t="s">
        <v>484</v>
      </c>
      <c r="P118" s="12" t="s">
        <v>88</v>
      </c>
      <c r="Q118" s="14">
        <v>0</v>
      </c>
      <c r="R118" s="14">
        <v>0</v>
      </c>
      <c r="S118" s="14">
        <v>70000000</v>
      </c>
      <c r="T118" s="14">
        <v>75000000</v>
      </c>
      <c r="U118" s="14">
        <v>0</v>
      </c>
      <c r="V118" s="14">
        <v>0</v>
      </c>
      <c r="W118" s="14">
        <v>0</v>
      </c>
      <c r="X118" s="14">
        <v>0</v>
      </c>
      <c r="Y118" s="14">
        <v>0</v>
      </c>
      <c r="Z118" s="14">
        <v>0</v>
      </c>
      <c r="AA118" s="14">
        <v>0</v>
      </c>
      <c r="AB118" s="14">
        <v>0</v>
      </c>
      <c r="AC118" s="16" t="e">
        <f>_xlfn.XLOOKUP(Tbl_CapitalSummary[[#This Row],[Agency Code]]*1,#REF!,#REF!)</f>
        <v>#REF!</v>
      </c>
      <c r="AD118" s="17" t="e">
        <f>_xlfn.XLOOKUP(Tbl_CapitalSummary[[#This Row],[Agency Code]]*1,#REF!,#REF!)</f>
        <v>#REF!</v>
      </c>
    </row>
    <row r="119" spans="2:30" ht="120" x14ac:dyDescent="0.25">
      <c r="B119" s="12" t="s">
        <v>61</v>
      </c>
      <c r="C119" s="12" t="s">
        <v>66</v>
      </c>
      <c r="D119" s="13" t="s">
        <v>475</v>
      </c>
      <c r="E119" s="11" t="s">
        <v>67</v>
      </c>
      <c r="F119" s="13" t="s">
        <v>108</v>
      </c>
      <c r="G119" s="13" t="s">
        <v>10</v>
      </c>
      <c r="H119" s="15" t="s">
        <v>612</v>
      </c>
      <c r="I119" s="15">
        <v>2022.3</v>
      </c>
      <c r="J119" s="15" t="s">
        <v>613</v>
      </c>
      <c r="K119" s="15" t="s">
        <v>614</v>
      </c>
      <c r="L119" s="15" t="s">
        <v>13</v>
      </c>
      <c r="M119" s="12" t="s">
        <v>485</v>
      </c>
      <c r="N119" s="12" t="s">
        <v>486</v>
      </c>
      <c r="O119" s="13" t="s">
        <v>487</v>
      </c>
      <c r="P119" s="12" t="s">
        <v>485</v>
      </c>
      <c r="Q119" s="14">
        <v>266000000</v>
      </c>
      <c r="R119" s="14">
        <v>0</v>
      </c>
      <c r="S119" s="14">
        <v>166000000</v>
      </c>
      <c r="T119" s="14">
        <v>0</v>
      </c>
      <c r="U119" s="14">
        <v>0</v>
      </c>
      <c r="V119" s="14">
        <v>0</v>
      </c>
      <c r="W119" s="14">
        <v>0</v>
      </c>
      <c r="X119" s="14">
        <v>0</v>
      </c>
      <c r="Y119" s="14">
        <v>0</v>
      </c>
      <c r="Z119" s="14">
        <v>0</v>
      </c>
      <c r="AA119" s="14">
        <v>0</v>
      </c>
      <c r="AB119" s="14">
        <v>0</v>
      </c>
      <c r="AC119" s="16" t="e">
        <f>_xlfn.XLOOKUP(Tbl_CapitalSummary[[#This Row],[Agency Code]]*1,#REF!,#REF!)</f>
        <v>#REF!</v>
      </c>
      <c r="AD119" s="17" t="e">
        <f>_xlfn.XLOOKUP(Tbl_CapitalSummary[[#This Row],[Agency Code]]*1,#REF!,#REF!)</f>
        <v>#REF!</v>
      </c>
    </row>
    <row r="120" spans="2:30" ht="45" x14ac:dyDescent="0.25">
      <c r="B120" s="12" t="s">
        <v>61</v>
      </c>
      <c r="C120" s="12" t="s">
        <v>66</v>
      </c>
      <c r="D120" s="13" t="s">
        <v>475</v>
      </c>
      <c r="E120" s="11" t="s">
        <v>67</v>
      </c>
      <c r="F120" s="13" t="s">
        <v>108</v>
      </c>
      <c r="G120" s="13" t="s">
        <v>10</v>
      </c>
      <c r="H120" s="15" t="s">
        <v>612</v>
      </c>
      <c r="I120" s="15">
        <v>2022.3</v>
      </c>
      <c r="J120" s="15" t="s">
        <v>613</v>
      </c>
      <c r="K120" s="15" t="s">
        <v>614</v>
      </c>
      <c r="L120" s="15" t="s">
        <v>13</v>
      </c>
      <c r="M120" s="12" t="s">
        <v>488</v>
      </c>
      <c r="N120" s="12" t="s">
        <v>489</v>
      </c>
      <c r="O120" s="13" t="s">
        <v>490</v>
      </c>
      <c r="P120" s="12" t="s">
        <v>491</v>
      </c>
      <c r="Q120" s="14">
        <v>0</v>
      </c>
      <c r="R120" s="14">
        <v>0</v>
      </c>
      <c r="S120" s="14">
        <v>120000000</v>
      </c>
      <c r="T120" s="14">
        <v>0</v>
      </c>
      <c r="U120" s="14">
        <v>0</v>
      </c>
      <c r="V120" s="14">
        <v>0</v>
      </c>
      <c r="W120" s="14">
        <v>0</v>
      </c>
      <c r="X120" s="14">
        <v>0</v>
      </c>
      <c r="Y120" s="14">
        <v>0</v>
      </c>
      <c r="Z120" s="14">
        <v>0</v>
      </c>
      <c r="AA120" s="14">
        <v>0</v>
      </c>
      <c r="AB120" s="14">
        <v>0</v>
      </c>
      <c r="AC120" s="16" t="e">
        <f>_xlfn.XLOOKUP(Tbl_CapitalSummary[[#This Row],[Agency Code]]*1,#REF!,#REF!)</f>
        <v>#REF!</v>
      </c>
      <c r="AD120" s="17" t="e">
        <f>_xlfn.XLOOKUP(Tbl_CapitalSummary[[#This Row],[Agency Code]]*1,#REF!,#REF!)</f>
        <v>#REF!</v>
      </c>
    </row>
    <row r="121" spans="2:30" ht="165" x14ac:dyDescent="0.25">
      <c r="B121" s="12" t="s">
        <v>61</v>
      </c>
      <c r="C121" s="12" t="s">
        <v>66</v>
      </c>
      <c r="D121" s="13" t="s">
        <v>475</v>
      </c>
      <c r="E121" s="11" t="s">
        <v>67</v>
      </c>
      <c r="F121" s="13" t="s">
        <v>108</v>
      </c>
      <c r="G121" s="13" t="s">
        <v>10</v>
      </c>
      <c r="H121" s="15" t="s">
        <v>612</v>
      </c>
      <c r="I121" s="15">
        <v>2022.3</v>
      </c>
      <c r="J121" s="15" t="s">
        <v>613</v>
      </c>
      <c r="K121" s="15" t="s">
        <v>614</v>
      </c>
      <c r="L121" s="15" t="s">
        <v>13</v>
      </c>
      <c r="M121" s="12" t="s">
        <v>492</v>
      </c>
      <c r="N121" s="12" t="s">
        <v>493</v>
      </c>
      <c r="O121" s="13" t="s">
        <v>494</v>
      </c>
      <c r="P121" s="12" t="s">
        <v>495</v>
      </c>
      <c r="Q121" s="14">
        <v>17000000</v>
      </c>
      <c r="R121" s="14">
        <v>0</v>
      </c>
      <c r="S121" s="14">
        <v>0</v>
      </c>
      <c r="T121" s="14">
        <v>0</v>
      </c>
      <c r="U121" s="14">
        <v>0</v>
      </c>
      <c r="V121" s="14">
        <v>0</v>
      </c>
      <c r="W121" s="14">
        <v>0</v>
      </c>
      <c r="X121" s="14">
        <v>0</v>
      </c>
      <c r="Y121" s="14">
        <v>0</v>
      </c>
      <c r="Z121" s="14">
        <v>0</v>
      </c>
      <c r="AA121" s="14">
        <v>0</v>
      </c>
      <c r="AB121" s="14">
        <v>0</v>
      </c>
      <c r="AC121" s="16" t="e">
        <f>_xlfn.XLOOKUP(Tbl_CapitalSummary[[#This Row],[Agency Code]]*1,#REF!,#REF!)</f>
        <v>#REF!</v>
      </c>
      <c r="AD121" s="17" t="e">
        <f>_xlfn.XLOOKUP(Tbl_CapitalSummary[[#This Row],[Agency Code]]*1,#REF!,#REF!)</f>
        <v>#REF!</v>
      </c>
    </row>
    <row r="122" spans="2:30" ht="90" x14ac:dyDescent="0.25">
      <c r="B122" s="12" t="s">
        <v>61</v>
      </c>
      <c r="C122" s="12" t="s">
        <v>66</v>
      </c>
      <c r="D122" s="13" t="s">
        <v>475</v>
      </c>
      <c r="E122" s="11" t="s">
        <v>67</v>
      </c>
      <c r="F122" s="13" t="s">
        <v>108</v>
      </c>
      <c r="G122" s="13" t="s">
        <v>10</v>
      </c>
      <c r="H122" s="15" t="s">
        <v>612</v>
      </c>
      <c r="I122" s="15">
        <v>2022.3</v>
      </c>
      <c r="J122" s="15" t="s">
        <v>613</v>
      </c>
      <c r="K122" s="15" t="s">
        <v>614</v>
      </c>
      <c r="L122" s="15" t="s">
        <v>11</v>
      </c>
      <c r="M122" s="12" t="s">
        <v>496</v>
      </c>
      <c r="N122" s="12" t="s">
        <v>497</v>
      </c>
      <c r="O122" s="13" t="s">
        <v>487</v>
      </c>
      <c r="P122" s="12" t="s">
        <v>485</v>
      </c>
      <c r="Q122" s="14">
        <v>0</v>
      </c>
      <c r="R122" s="14">
        <v>0</v>
      </c>
      <c r="S122" s="14">
        <v>0</v>
      </c>
      <c r="T122" s="14">
        <v>0</v>
      </c>
      <c r="U122" s="14">
        <v>0</v>
      </c>
      <c r="V122" s="14">
        <v>0</v>
      </c>
      <c r="W122" s="14">
        <v>0</v>
      </c>
      <c r="X122" s="14">
        <v>0</v>
      </c>
      <c r="Y122" s="14">
        <v>0</v>
      </c>
      <c r="Z122" s="14">
        <v>0</v>
      </c>
      <c r="AA122" s="14">
        <v>0</v>
      </c>
      <c r="AB122" s="14">
        <v>0</v>
      </c>
      <c r="AC122" s="16" t="e">
        <f>_xlfn.XLOOKUP(Tbl_CapitalSummary[[#This Row],[Agency Code]]*1,#REF!,#REF!)</f>
        <v>#REF!</v>
      </c>
      <c r="AD122" s="17" t="e">
        <f>_xlfn.XLOOKUP(Tbl_CapitalSummary[[#This Row],[Agency Code]]*1,#REF!,#REF!)</f>
        <v>#REF!</v>
      </c>
    </row>
    <row r="123" spans="2:30" ht="210" x14ac:dyDescent="0.25">
      <c r="B123" s="12" t="s">
        <v>61</v>
      </c>
      <c r="C123" s="12" t="s">
        <v>66</v>
      </c>
      <c r="D123" s="13" t="s">
        <v>475</v>
      </c>
      <c r="E123" s="11" t="s">
        <v>67</v>
      </c>
      <c r="F123" s="13" t="s">
        <v>108</v>
      </c>
      <c r="G123" s="13" t="s">
        <v>10</v>
      </c>
      <c r="H123" s="15" t="s">
        <v>612</v>
      </c>
      <c r="I123" s="15">
        <v>2022.3</v>
      </c>
      <c r="J123" s="15" t="s">
        <v>613</v>
      </c>
      <c r="K123" s="15" t="s">
        <v>614</v>
      </c>
      <c r="L123" s="15" t="s">
        <v>11</v>
      </c>
      <c r="M123" s="12" t="s">
        <v>498</v>
      </c>
      <c r="N123" s="12" t="s">
        <v>499</v>
      </c>
      <c r="O123" s="13" t="s">
        <v>494</v>
      </c>
      <c r="P123" s="12" t="s">
        <v>495</v>
      </c>
      <c r="Q123" s="14">
        <v>-17000000</v>
      </c>
      <c r="R123" s="14">
        <v>0</v>
      </c>
      <c r="S123" s="14">
        <v>0</v>
      </c>
      <c r="T123" s="14">
        <v>0</v>
      </c>
      <c r="U123" s="14">
        <v>0</v>
      </c>
      <c r="V123" s="14">
        <v>0</v>
      </c>
      <c r="W123" s="14">
        <v>0</v>
      </c>
      <c r="X123" s="14">
        <v>0</v>
      </c>
      <c r="Y123" s="14">
        <v>0</v>
      </c>
      <c r="Z123" s="14">
        <v>0</v>
      </c>
      <c r="AA123" s="14">
        <v>0</v>
      </c>
      <c r="AB123" s="14">
        <v>0</v>
      </c>
      <c r="AC123" s="16" t="e">
        <f>_xlfn.XLOOKUP(Tbl_CapitalSummary[[#This Row],[Agency Code]]*1,#REF!,#REF!)</f>
        <v>#REF!</v>
      </c>
      <c r="AD123" s="17" t="e">
        <f>_xlfn.XLOOKUP(Tbl_CapitalSummary[[#This Row],[Agency Code]]*1,#REF!,#REF!)</f>
        <v>#REF!</v>
      </c>
    </row>
    <row r="124" spans="2:30" ht="75" x14ac:dyDescent="0.25">
      <c r="B124" s="12" t="s">
        <v>61</v>
      </c>
      <c r="C124" s="12" t="s">
        <v>66</v>
      </c>
      <c r="D124" s="13" t="s">
        <v>475</v>
      </c>
      <c r="E124" s="11" t="s">
        <v>67</v>
      </c>
      <c r="F124" s="13" t="s">
        <v>108</v>
      </c>
      <c r="G124" s="13" t="s">
        <v>10</v>
      </c>
      <c r="H124" s="15" t="s">
        <v>612</v>
      </c>
      <c r="I124" s="15">
        <v>2022.3</v>
      </c>
      <c r="J124" s="15" t="s">
        <v>613</v>
      </c>
      <c r="K124" s="15" t="s">
        <v>614</v>
      </c>
      <c r="L124" s="15" t="s">
        <v>11</v>
      </c>
      <c r="M124" s="12" t="s">
        <v>500</v>
      </c>
      <c r="N124" s="12" t="s">
        <v>501</v>
      </c>
      <c r="O124" s="13" t="s">
        <v>502</v>
      </c>
      <c r="P124" s="12" t="s">
        <v>503</v>
      </c>
      <c r="Q124" s="14">
        <v>5000000</v>
      </c>
      <c r="R124" s="14">
        <v>0</v>
      </c>
      <c r="S124" s="14">
        <v>0</v>
      </c>
      <c r="T124" s="14">
        <v>0</v>
      </c>
      <c r="U124" s="14">
        <v>0</v>
      </c>
      <c r="V124" s="14">
        <v>0</v>
      </c>
      <c r="W124" s="14">
        <v>0</v>
      </c>
      <c r="X124" s="14">
        <v>0</v>
      </c>
      <c r="Y124" s="14">
        <v>0</v>
      </c>
      <c r="Z124" s="14">
        <v>0</v>
      </c>
      <c r="AA124" s="14">
        <v>0</v>
      </c>
      <c r="AB124" s="14">
        <v>0</v>
      </c>
      <c r="AC124" s="16" t="e">
        <f>_xlfn.XLOOKUP(Tbl_CapitalSummary[[#This Row],[Agency Code]]*1,#REF!,#REF!)</f>
        <v>#REF!</v>
      </c>
      <c r="AD124" s="17" t="e">
        <f>_xlfn.XLOOKUP(Tbl_CapitalSummary[[#This Row],[Agency Code]]*1,#REF!,#REF!)</f>
        <v>#REF!</v>
      </c>
    </row>
    <row r="125" spans="2:30" ht="60" x14ac:dyDescent="0.25">
      <c r="B125" s="12" t="s">
        <v>68</v>
      </c>
      <c r="C125" s="12" t="s">
        <v>69</v>
      </c>
      <c r="D125" s="13" t="s">
        <v>504</v>
      </c>
      <c r="E125" s="11" t="s">
        <v>70</v>
      </c>
      <c r="F125" s="13" t="s">
        <v>108</v>
      </c>
      <c r="G125" s="13" t="s">
        <v>10</v>
      </c>
      <c r="H125" s="15" t="s">
        <v>612</v>
      </c>
      <c r="I125" s="15">
        <v>2022.3</v>
      </c>
      <c r="J125" s="15" t="s">
        <v>613</v>
      </c>
      <c r="K125" s="15" t="s">
        <v>614</v>
      </c>
      <c r="L125" s="15" t="s">
        <v>13</v>
      </c>
      <c r="M125" s="12" t="s">
        <v>507</v>
      </c>
      <c r="N125" s="12" t="s">
        <v>508</v>
      </c>
      <c r="O125" s="13" t="s">
        <v>509</v>
      </c>
      <c r="P125" s="12" t="s">
        <v>507</v>
      </c>
      <c r="Q125" s="14">
        <v>0</v>
      </c>
      <c r="R125" s="14">
        <v>0</v>
      </c>
      <c r="S125" s="14">
        <v>4133183</v>
      </c>
      <c r="T125" s="14">
        <v>0</v>
      </c>
      <c r="U125" s="14">
        <v>0</v>
      </c>
      <c r="V125" s="14">
        <v>0</v>
      </c>
      <c r="W125" s="14">
        <v>0</v>
      </c>
      <c r="X125" s="14">
        <v>0</v>
      </c>
      <c r="Y125" s="14">
        <v>0</v>
      </c>
      <c r="Z125" s="14">
        <v>0</v>
      </c>
      <c r="AA125" s="14">
        <v>0</v>
      </c>
      <c r="AB125" s="14">
        <v>0</v>
      </c>
      <c r="AC125" s="16" t="e">
        <f>_xlfn.XLOOKUP(Tbl_CapitalSummary[[#This Row],[Agency Code]]*1,#REF!,#REF!)</f>
        <v>#REF!</v>
      </c>
      <c r="AD125" s="17" t="e">
        <f>_xlfn.XLOOKUP(Tbl_CapitalSummary[[#This Row],[Agency Code]]*1,#REF!,#REF!)</f>
        <v>#REF!</v>
      </c>
    </row>
    <row r="126" spans="2:30" ht="105" x14ac:dyDescent="0.25">
      <c r="B126" s="12" t="s">
        <v>68</v>
      </c>
      <c r="C126" s="12" t="s">
        <v>69</v>
      </c>
      <c r="D126" s="13" t="s">
        <v>504</v>
      </c>
      <c r="E126" s="11" t="s">
        <v>70</v>
      </c>
      <c r="F126" s="13" t="s">
        <v>108</v>
      </c>
      <c r="G126" s="13" t="s">
        <v>10</v>
      </c>
      <c r="H126" s="15" t="s">
        <v>612</v>
      </c>
      <c r="I126" s="15">
        <v>2022.3</v>
      </c>
      <c r="J126" s="15" t="s">
        <v>613</v>
      </c>
      <c r="K126" s="15" t="s">
        <v>614</v>
      </c>
      <c r="L126" s="15" t="s">
        <v>13</v>
      </c>
      <c r="M126" s="12" t="s">
        <v>510</v>
      </c>
      <c r="N126" s="12" t="s">
        <v>511</v>
      </c>
      <c r="O126" s="13" t="s">
        <v>512</v>
      </c>
      <c r="P126" s="12" t="s">
        <v>510</v>
      </c>
      <c r="Q126" s="14">
        <v>244314</v>
      </c>
      <c r="R126" s="14">
        <v>0</v>
      </c>
      <c r="S126" s="14">
        <v>453726</v>
      </c>
      <c r="T126" s="14">
        <v>0</v>
      </c>
      <c r="U126" s="14">
        <v>0</v>
      </c>
      <c r="V126" s="14">
        <v>0</v>
      </c>
      <c r="W126" s="14">
        <v>0</v>
      </c>
      <c r="X126" s="14">
        <v>0</v>
      </c>
      <c r="Y126" s="14">
        <v>0</v>
      </c>
      <c r="Z126" s="14">
        <v>0</v>
      </c>
      <c r="AA126" s="14">
        <v>0</v>
      </c>
      <c r="AB126" s="14">
        <v>0</v>
      </c>
      <c r="AC126" s="16" t="e">
        <f>_xlfn.XLOOKUP(Tbl_CapitalSummary[[#This Row],[Agency Code]]*1,#REF!,#REF!)</f>
        <v>#REF!</v>
      </c>
      <c r="AD126" s="17" t="e">
        <f>_xlfn.XLOOKUP(Tbl_CapitalSummary[[#This Row],[Agency Code]]*1,#REF!,#REF!)</f>
        <v>#REF!</v>
      </c>
    </row>
    <row r="127" spans="2:30" ht="180" x14ac:dyDescent="0.25">
      <c r="B127" s="12" t="s">
        <v>68</v>
      </c>
      <c r="C127" s="12" t="s">
        <v>69</v>
      </c>
      <c r="D127" s="13" t="s">
        <v>504</v>
      </c>
      <c r="E127" s="11" t="s">
        <v>70</v>
      </c>
      <c r="F127" s="13" t="s">
        <v>108</v>
      </c>
      <c r="G127" s="13" t="s">
        <v>10</v>
      </c>
      <c r="H127" s="15" t="s">
        <v>612</v>
      </c>
      <c r="I127" s="15">
        <v>2022.3</v>
      </c>
      <c r="J127" s="15" t="s">
        <v>613</v>
      </c>
      <c r="K127" s="15" t="s">
        <v>614</v>
      </c>
      <c r="L127" s="15" t="s">
        <v>13</v>
      </c>
      <c r="M127" s="12" t="s">
        <v>513</v>
      </c>
      <c r="N127" s="12" t="s">
        <v>514</v>
      </c>
      <c r="O127" s="13" t="s">
        <v>515</v>
      </c>
      <c r="P127" s="12" t="s">
        <v>513</v>
      </c>
      <c r="Q127" s="14">
        <v>6462147</v>
      </c>
      <c r="R127" s="14">
        <v>0</v>
      </c>
      <c r="S127" s="14">
        <v>12001133</v>
      </c>
      <c r="T127" s="14">
        <v>0</v>
      </c>
      <c r="U127" s="14">
        <v>0</v>
      </c>
      <c r="V127" s="14">
        <v>0</v>
      </c>
      <c r="W127" s="14">
        <v>0</v>
      </c>
      <c r="X127" s="14">
        <v>0</v>
      </c>
      <c r="Y127" s="14">
        <v>0</v>
      </c>
      <c r="Z127" s="14">
        <v>0</v>
      </c>
      <c r="AA127" s="14">
        <v>0</v>
      </c>
      <c r="AB127" s="14">
        <v>0</v>
      </c>
      <c r="AC127" s="16" t="e">
        <f>_xlfn.XLOOKUP(Tbl_CapitalSummary[[#This Row],[Agency Code]]*1,#REF!,#REF!)</f>
        <v>#REF!</v>
      </c>
      <c r="AD127" s="17" t="e">
        <f>_xlfn.XLOOKUP(Tbl_CapitalSummary[[#This Row],[Agency Code]]*1,#REF!,#REF!)</f>
        <v>#REF!</v>
      </c>
    </row>
    <row r="128" spans="2:30" ht="255" x14ac:dyDescent="0.25">
      <c r="B128" s="12" t="s">
        <v>68</v>
      </c>
      <c r="C128" s="12" t="s">
        <v>69</v>
      </c>
      <c r="D128" s="13" t="s">
        <v>504</v>
      </c>
      <c r="E128" s="11" t="s">
        <v>70</v>
      </c>
      <c r="F128" s="13" t="s">
        <v>108</v>
      </c>
      <c r="G128" s="13" t="s">
        <v>12</v>
      </c>
      <c r="H128" s="15" t="s">
        <v>606</v>
      </c>
      <c r="I128" s="15">
        <v>2023.2</v>
      </c>
      <c r="J128" s="15" t="s">
        <v>608</v>
      </c>
      <c r="K128" s="15" t="s">
        <v>609</v>
      </c>
      <c r="L128" s="15" t="s">
        <v>11</v>
      </c>
      <c r="M128" s="12" t="s">
        <v>505</v>
      </c>
      <c r="N128" s="12" t="s">
        <v>506</v>
      </c>
      <c r="O128" s="13" t="s">
        <v>111</v>
      </c>
      <c r="P128" s="12" t="s">
        <v>111</v>
      </c>
      <c r="Q128" s="14">
        <v>0</v>
      </c>
      <c r="R128" s="14">
        <v>0</v>
      </c>
      <c r="S128" s="14">
        <v>0</v>
      </c>
      <c r="T128" s="14">
        <v>0</v>
      </c>
      <c r="U128" s="14">
        <v>0</v>
      </c>
      <c r="V128" s="14">
        <v>0</v>
      </c>
      <c r="W128" s="14">
        <v>0</v>
      </c>
      <c r="X128" s="14">
        <v>0</v>
      </c>
      <c r="Y128" s="14">
        <v>0</v>
      </c>
      <c r="Z128" s="14">
        <v>0</v>
      </c>
      <c r="AA128" s="14">
        <v>0</v>
      </c>
      <c r="AB128" s="14">
        <v>0</v>
      </c>
      <c r="AC128" s="16" t="e">
        <f>_xlfn.XLOOKUP(Tbl_CapitalSummary[[#This Row],[Agency Code]]*1,#REF!,#REF!)</f>
        <v>#REF!</v>
      </c>
      <c r="AD128" s="17" t="e">
        <f>_xlfn.XLOOKUP(Tbl_CapitalSummary[[#This Row],[Agency Code]]*1,#REF!,#REF!)</f>
        <v>#REF!</v>
      </c>
    </row>
    <row r="129" spans="2:30" ht="60" x14ac:dyDescent="0.25">
      <c r="B129" s="12" t="s">
        <v>68</v>
      </c>
      <c r="C129" s="12" t="s">
        <v>71</v>
      </c>
      <c r="D129" s="13" t="s">
        <v>516</v>
      </c>
      <c r="E129" s="11" t="s">
        <v>72</v>
      </c>
      <c r="F129" s="13" t="s">
        <v>108</v>
      </c>
      <c r="G129" s="13" t="s">
        <v>10</v>
      </c>
      <c r="H129" s="15" t="s">
        <v>612</v>
      </c>
      <c r="I129" s="15">
        <v>2022.3</v>
      </c>
      <c r="J129" s="15" t="s">
        <v>613</v>
      </c>
      <c r="K129" s="15" t="s">
        <v>614</v>
      </c>
      <c r="L129" s="15" t="s">
        <v>13</v>
      </c>
      <c r="M129" s="12" t="s">
        <v>521</v>
      </c>
      <c r="N129" s="12" t="s">
        <v>522</v>
      </c>
      <c r="O129" s="13" t="s">
        <v>517</v>
      </c>
      <c r="P129" s="12" t="s">
        <v>518</v>
      </c>
      <c r="Q129" s="14">
        <v>3000000</v>
      </c>
      <c r="R129" s="14">
        <v>0</v>
      </c>
      <c r="S129" s="14">
        <v>9000000</v>
      </c>
      <c r="T129" s="14">
        <v>0</v>
      </c>
      <c r="U129" s="14">
        <v>0</v>
      </c>
      <c r="V129" s="14">
        <v>0</v>
      </c>
      <c r="W129" s="14">
        <v>0</v>
      </c>
      <c r="X129" s="14">
        <v>0</v>
      </c>
      <c r="Y129" s="14">
        <v>0</v>
      </c>
      <c r="Z129" s="14">
        <v>0</v>
      </c>
      <c r="AA129" s="14">
        <v>0</v>
      </c>
      <c r="AB129" s="14">
        <v>0</v>
      </c>
      <c r="AC129" s="16" t="e">
        <f>_xlfn.XLOOKUP(Tbl_CapitalSummary[[#This Row],[Agency Code]]*1,#REF!,#REF!)</f>
        <v>#REF!</v>
      </c>
      <c r="AD129" s="17" t="e">
        <f>_xlfn.XLOOKUP(Tbl_CapitalSummary[[#This Row],[Agency Code]]*1,#REF!,#REF!)</f>
        <v>#REF!</v>
      </c>
    </row>
    <row r="130" spans="2:30" ht="60" x14ac:dyDescent="0.25">
      <c r="B130" s="12" t="s">
        <v>68</v>
      </c>
      <c r="C130" s="12" t="s">
        <v>71</v>
      </c>
      <c r="D130" s="13" t="s">
        <v>516</v>
      </c>
      <c r="E130" s="11" t="s">
        <v>72</v>
      </c>
      <c r="F130" s="13" t="s">
        <v>108</v>
      </c>
      <c r="G130" s="13" t="s">
        <v>10</v>
      </c>
      <c r="H130" s="15" t="s">
        <v>612</v>
      </c>
      <c r="I130" s="15">
        <v>2022.3</v>
      </c>
      <c r="J130" s="15" t="s">
        <v>613</v>
      </c>
      <c r="K130" s="15" t="s">
        <v>614</v>
      </c>
      <c r="L130" s="15" t="s">
        <v>13</v>
      </c>
      <c r="M130" s="12" t="s">
        <v>527</v>
      </c>
      <c r="N130" s="12" t="s">
        <v>528</v>
      </c>
      <c r="O130" s="13" t="s">
        <v>525</v>
      </c>
      <c r="P130" s="12" t="s">
        <v>526</v>
      </c>
      <c r="Q130" s="14">
        <v>250000</v>
      </c>
      <c r="R130" s="14">
        <v>250000</v>
      </c>
      <c r="S130" s="14">
        <v>0</v>
      </c>
      <c r="T130" s="14">
        <v>0</v>
      </c>
      <c r="U130" s="14">
        <v>0</v>
      </c>
      <c r="V130" s="14">
        <v>0</v>
      </c>
      <c r="W130" s="14">
        <v>0</v>
      </c>
      <c r="X130" s="14">
        <v>0</v>
      </c>
      <c r="Y130" s="14">
        <v>0</v>
      </c>
      <c r="Z130" s="14">
        <v>0</v>
      </c>
      <c r="AA130" s="14">
        <v>0</v>
      </c>
      <c r="AB130" s="14">
        <v>0</v>
      </c>
      <c r="AC130" s="16" t="e">
        <f>_xlfn.XLOOKUP(Tbl_CapitalSummary[[#This Row],[Agency Code]]*1,#REF!,#REF!)</f>
        <v>#REF!</v>
      </c>
      <c r="AD130" s="17" t="e">
        <f>_xlfn.XLOOKUP(Tbl_CapitalSummary[[#This Row],[Agency Code]]*1,#REF!,#REF!)</f>
        <v>#REF!</v>
      </c>
    </row>
    <row r="131" spans="2:30" ht="60" x14ac:dyDescent="0.25">
      <c r="B131" s="12" t="s">
        <v>68</v>
      </c>
      <c r="C131" s="12" t="s">
        <v>71</v>
      </c>
      <c r="D131" s="13" t="s">
        <v>516</v>
      </c>
      <c r="E131" s="11" t="s">
        <v>72</v>
      </c>
      <c r="F131" s="13" t="s">
        <v>108</v>
      </c>
      <c r="G131" s="13" t="s">
        <v>10</v>
      </c>
      <c r="H131" s="15" t="s">
        <v>612</v>
      </c>
      <c r="I131" s="15">
        <v>2022.3</v>
      </c>
      <c r="J131" s="15" t="s">
        <v>613</v>
      </c>
      <c r="K131" s="15" t="s">
        <v>614</v>
      </c>
      <c r="L131" s="15" t="s">
        <v>11</v>
      </c>
      <c r="M131" s="12" t="s">
        <v>523</v>
      </c>
      <c r="N131" s="12" t="s">
        <v>524</v>
      </c>
      <c r="O131" s="13" t="s">
        <v>525</v>
      </c>
      <c r="P131" s="12" t="s">
        <v>526</v>
      </c>
      <c r="Q131" s="14">
        <v>-250000</v>
      </c>
      <c r="R131" s="14">
        <v>-250000</v>
      </c>
      <c r="S131" s="14">
        <v>0</v>
      </c>
      <c r="T131" s="14">
        <v>0</v>
      </c>
      <c r="U131" s="14">
        <v>0</v>
      </c>
      <c r="V131" s="14">
        <v>0</v>
      </c>
      <c r="W131" s="14">
        <v>0</v>
      </c>
      <c r="X131" s="14">
        <v>0</v>
      </c>
      <c r="Y131" s="14">
        <v>0</v>
      </c>
      <c r="Z131" s="14">
        <v>0</v>
      </c>
      <c r="AA131" s="14">
        <v>0</v>
      </c>
      <c r="AB131" s="14">
        <v>0</v>
      </c>
      <c r="AC131" s="16" t="e">
        <f>_xlfn.XLOOKUP(Tbl_CapitalSummary[[#This Row],[Agency Code]]*1,#REF!,#REF!)</f>
        <v>#REF!</v>
      </c>
      <c r="AD131" s="17" t="e">
        <f>_xlfn.XLOOKUP(Tbl_CapitalSummary[[#This Row],[Agency Code]]*1,#REF!,#REF!)</f>
        <v>#REF!</v>
      </c>
    </row>
    <row r="132" spans="2:30" ht="60" x14ac:dyDescent="0.25">
      <c r="B132" s="12" t="s">
        <v>68</v>
      </c>
      <c r="C132" s="12" t="s">
        <v>71</v>
      </c>
      <c r="D132" s="13" t="s">
        <v>516</v>
      </c>
      <c r="E132" s="11" t="s">
        <v>72</v>
      </c>
      <c r="F132" s="13" t="s">
        <v>108</v>
      </c>
      <c r="G132" s="13" t="s">
        <v>12</v>
      </c>
      <c r="H132" s="15" t="s">
        <v>606</v>
      </c>
      <c r="I132" s="15">
        <v>2023.2</v>
      </c>
      <c r="J132" s="15" t="s">
        <v>608</v>
      </c>
      <c r="K132" s="15" t="s">
        <v>609</v>
      </c>
      <c r="L132" s="15" t="s">
        <v>11</v>
      </c>
      <c r="M132" s="12" t="s">
        <v>529</v>
      </c>
      <c r="N132" s="12" t="s">
        <v>530</v>
      </c>
      <c r="O132" s="13" t="s">
        <v>519</v>
      </c>
      <c r="P132" s="12" t="s">
        <v>520</v>
      </c>
      <c r="Q132" s="14">
        <v>0</v>
      </c>
      <c r="R132" s="14">
        <v>0</v>
      </c>
      <c r="S132" s="14">
        <v>0</v>
      </c>
      <c r="T132" s="14">
        <v>126788000</v>
      </c>
      <c r="U132" s="14">
        <v>0</v>
      </c>
      <c r="V132" s="14">
        <v>0</v>
      </c>
      <c r="W132" s="14">
        <v>0</v>
      </c>
      <c r="X132" s="14">
        <v>0</v>
      </c>
      <c r="Y132" s="14">
        <v>0</v>
      </c>
      <c r="Z132" s="14">
        <v>0</v>
      </c>
      <c r="AA132" s="14">
        <v>0</v>
      </c>
      <c r="AB132" s="14">
        <v>0</v>
      </c>
      <c r="AC132" s="16" t="e">
        <f>_xlfn.XLOOKUP(Tbl_CapitalSummary[[#This Row],[Agency Code]]*1,#REF!,#REF!)</f>
        <v>#REF!</v>
      </c>
      <c r="AD132" s="17" t="e">
        <f>_xlfn.XLOOKUP(Tbl_CapitalSummary[[#This Row],[Agency Code]]*1,#REF!,#REF!)</f>
        <v>#REF!</v>
      </c>
    </row>
    <row r="133" spans="2:30" ht="60" x14ac:dyDescent="0.25">
      <c r="B133" s="12" t="s">
        <v>73</v>
      </c>
      <c r="C133" s="12" t="s">
        <v>89</v>
      </c>
      <c r="D133" s="13" t="s">
        <v>531</v>
      </c>
      <c r="E133" s="11" t="s">
        <v>90</v>
      </c>
      <c r="F133" s="13" t="s">
        <v>108</v>
      </c>
      <c r="G133" s="13" t="s">
        <v>10</v>
      </c>
      <c r="H133" s="15" t="s">
        <v>612</v>
      </c>
      <c r="I133" s="15">
        <v>2022.3</v>
      </c>
      <c r="J133" s="15" t="s">
        <v>613</v>
      </c>
      <c r="K133" s="15" t="s">
        <v>614</v>
      </c>
      <c r="L133" s="15" t="s">
        <v>13</v>
      </c>
      <c r="M133" s="12" t="s">
        <v>534</v>
      </c>
      <c r="N133" s="12" t="s">
        <v>535</v>
      </c>
      <c r="O133" s="13" t="s">
        <v>536</v>
      </c>
      <c r="P133" s="12" t="s">
        <v>92</v>
      </c>
      <c r="Q133" s="14">
        <v>16600000</v>
      </c>
      <c r="R133" s="14">
        <v>0</v>
      </c>
      <c r="S133" s="14">
        <v>0</v>
      </c>
      <c r="T133" s="14">
        <v>0</v>
      </c>
      <c r="U133" s="14">
        <v>0</v>
      </c>
      <c r="V133" s="14">
        <v>0</v>
      </c>
      <c r="W133" s="14">
        <v>0</v>
      </c>
      <c r="X133" s="14">
        <v>0</v>
      </c>
      <c r="Y133" s="14">
        <v>0</v>
      </c>
      <c r="Z133" s="14">
        <v>0</v>
      </c>
      <c r="AA133" s="14">
        <v>0</v>
      </c>
      <c r="AB133" s="14">
        <v>0</v>
      </c>
      <c r="AC133" s="16" t="e">
        <f>_xlfn.XLOOKUP(Tbl_CapitalSummary[[#This Row],[Agency Code]]*1,#REF!,#REF!)</f>
        <v>#REF!</v>
      </c>
      <c r="AD133" s="17" t="e">
        <f>_xlfn.XLOOKUP(Tbl_CapitalSummary[[#This Row],[Agency Code]]*1,#REF!,#REF!)</f>
        <v>#REF!</v>
      </c>
    </row>
    <row r="134" spans="2:30" ht="90" x14ac:dyDescent="0.25">
      <c r="B134" s="12" t="s">
        <v>73</v>
      </c>
      <c r="C134" s="12" t="s">
        <v>89</v>
      </c>
      <c r="D134" s="13" t="s">
        <v>531</v>
      </c>
      <c r="E134" s="11" t="s">
        <v>90</v>
      </c>
      <c r="F134" s="13" t="s">
        <v>108</v>
      </c>
      <c r="G134" s="13" t="s">
        <v>10</v>
      </c>
      <c r="H134" s="15" t="s">
        <v>612</v>
      </c>
      <c r="I134" s="15">
        <v>2022.3</v>
      </c>
      <c r="J134" s="15" t="s">
        <v>613</v>
      </c>
      <c r="K134" s="15" t="s">
        <v>614</v>
      </c>
      <c r="L134" s="15" t="s">
        <v>13</v>
      </c>
      <c r="M134" s="12" t="s">
        <v>539</v>
      </c>
      <c r="N134" s="12" t="s">
        <v>540</v>
      </c>
      <c r="O134" s="13" t="s">
        <v>541</v>
      </c>
      <c r="P134" s="12" t="s">
        <v>542</v>
      </c>
      <c r="Q134" s="14">
        <v>413948000</v>
      </c>
      <c r="R134" s="14">
        <v>500000000</v>
      </c>
      <c r="S134" s="14">
        <v>10000000</v>
      </c>
      <c r="T134" s="14">
        <v>19266000</v>
      </c>
      <c r="U134" s="14">
        <v>0</v>
      </c>
      <c r="V134" s="14">
        <v>0</v>
      </c>
      <c r="W134" s="14">
        <v>0</v>
      </c>
      <c r="X134" s="14">
        <v>0</v>
      </c>
      <c r="Y134" s="14">
        <v>0</v>
      </c>
      <c r="Z134" s="14">
        <v>0</v>
      </c>
      <c r="AA134" s="14">
        <v>0</v>
      </c>
      <c r="AB134" s="14">
        <v>0</v>
      </c>
      <c r="AC134" s="16" t="e">
        <f>_xlfn.XLOOKUP(Tbl_CapitalSummary[[#This Row],[Agency Code]]*1,#REF!,#REF!)</f>
        <v>#REF!</v>
      </c>
      <c r="AD134" s="17" t="e">
        <f>_xlfn.XLOOKUP(Tbl_CapitalSummary[[#This Row],[Agency Code]]*1,#REF!,#REF!)</f>
        <v>#REF!</v>
      </c>
    </row>
    <row r="135" spans="2:30" ht="45" x14ac:dyDescent="0.25">
      <c r="B135" s="12" t="s">
        <v>73</v>
      </c>
      <c r="C135" s="12" t="s">
        <v>89</v>
      </c>
      <c r="D135" s="13" t="s">
        <v>531</v>
      </c>
      <c r="E135" s="11" t="s">
        <v>90</v>
      </c>
      <c r="F135" s="13" t="s">
        <v>108</v>
      </c>
      <c r="G135" s="13" t="s">
        <v>10</v>
      </c>
      <c r="H135" s="15" t="s">
        <v>612</v>
      </c>
      <c r="I135" s="15">
        <v>2022.3</v>
      </c>
      <c r="J135" s="15" t="s">
        <v>613</v>
      </c>
      <c r="K135" s="15" t="s">
        <v>614</v>
      </c>
      <c r="L135" s="15" t="s">
        <v>13</v>
      </c>
      <c r="M135" s="12" t="s">
        <v>543</v>
      </c>
      <c r="N135" s="12" t="s">
        <v>544</v>
      </c>
      <c r="O135" s="13" t="s">
        <v>111</v>
      </c>
      <c r="P135" s="12" t="s">
        <v>111</v>
      </c>
      <c r="Q135" s="14">
        <v>0</v>
      </c>
      <c r="R135" s="14">
        <v>0</v>
      </c>
      <c r="S135" s="14">
        <v>0</v>
      </c>
      <c r="T135" s="14">
        <v>0</v>
      </c>
      <c r="U135" s="14">
        <v>0</v>
      </c>
      <c r="V135" s="14">
        <v>0</v>
      </c>
      <c r="W135" s="14">
        <v>0</v>
      </c>
      <c r="X135" s="14">
        <v>0</v>
      </c>
      <c r="Y135" s="14">
        <v>0</v>
      </c>
      <c r="Z135" s="14">
        <v>0</v>
      </c>
      <c r="AA135" s="14">
        <v>0</v>
      </c>
      <c r="AB135" s="14">
        <v>0</v>
      </c>
      <c r="AC135" s="16" t="e">
        <f>_xlfn.XLOOKUP(Tbl_CapitalSummary[[#This Row],[Agency Code]]*1,#REF!,#REF!)</f>
        <v>#REF!</v>
      </c>
      <c r="AD135" s="17" t="e">
        <f>_xlfn.XLOOKUP(Tbl_CapitalSummary[[#This Row],[Agency Code]]*1,#REF!,#REF!)</f>
        <v>#REF!</v>
      </c>
    </row>
    <row r="136" spans="2:30" ht="120" x14ac:dyDescent="0.25">
      <c r="B136" s="12" t="s">
        <v>73</v>
      </c>
      <c r="C136" s="12" t="s">
        <v>89</v>
      </c>
      <c r="D136" s="13" t="s">
        <v>531</v>
      </c>
      <c r="E136" s="11" t="s">
        <v>90</v>
      </c>
      <c r="F136" s="13" t="s">
        <v>108</v>
      </c>
      <c r="G136" s="13" t="s">
        <v>10</v>
      </c>
      <c r="H136" s="15" t="s">
        <v>612</v>
      </c>
      <c r="I136" s="15">
        <v>2022.3</v>
      </c>
      <c r="J136" s="15" t="s">
        <v>613</v>
      </c>
      <c r="K136" s="15" t="s">
        <v>614</v>
      </c>
      <c r="L136" s="15" t="s">
        <v>13</v>
      </c>
      <c r="M136" s="12" t="s">
        <v>545</v>
      </c>
      <c r="N136" s="12" t="s">
        <v>546</v>
      </c>
      <c r="O136" s="13" t="s">
        <v>547</v>
      </c>
      <c r="P136" s="12" t="s">
        <v>548</v>
      </c>
      <c r="Q136" s="14">
        <v>111700000</v>
      </c>
      <c r="R136" s="14">
        <v>0</v>
      </c>
      <c r="S136" s="14">
        <v>0</v>
      </c>
      <c r="T136" s="14">
        <v>0</v>
      </c>
      <c r="U136" s="14">
        <v>0</v>
      </c>
      <c r="V136" s="14">
        <v>0</v>
      </c>
      <c r="W136" s="14">
        <v>0</v>
      </c>
      <c r="X136" s="14">
        <v>0</v>
      </c>
      <c r="Y136" s="14">
        <v>0</v>
      </c>
      <c r="Z136" s="14">
        <v>0</v>
      </c>
      <c r="AA136" s="14">
        <v>0</v>
      </c>
      <c r="AB136" s="14">
        <v>0</v>
      </c>
      <c r="AC136" s="16" t="e">
        <f>_xlfn.XLOOKUP(Tbl_CapitalSummary[[#This Row],[Agency Code]]*1,#REF!,#REF!)</f>
        <v>#REF!</v>
      </c>
      <c r="AD136" s="17" t="e">
        <f>_xlfn.XLOOKUP(Tbl_CapitalSummary[[#This Row],[Agency Code]]*1,#REF!,#REF!)</f>
        <v>#REF!</v>
      </c>
    </row>
    <row r="137" spans="2:30" ht="120" x14ac:dyDescent="0.25">
      <c r="B137" s="12" t="s">
        <v>73</v>
      </c>
      <c r="C137" s="12" t="s">
        <v>89</v>
      </c>
      <c r="D137" s="13" t="s">
        <v>531</v>
      </c>
      <c r="E137" s="11" t="s">
        <v>90</v>
      </c>
      <c r="F137" s="13" t="s">
        <v>108</v>
      </c>
      <c r="G137" s="13" t="s">
        <v>10</v>
      </c>
      <c r="H137" s="15" t="s">
        <v>612</v>
      </c>
      <c r="I137" s="15">
        <v>2022.3</v>
      </c>
      <c r="J137" s="15" t="s">
        <v>613</v>
      </c>
      <c r="K137" s="15" t="s">
        <v>614</v>
      </c>
      <c r="L137" s="15" t="s">
        <v>13</v>
      </c>
      <c r="M137" s="12" t="s">
        <v>555</v>
      </c>
      <c r="N137" s="12" t="s">
        <v>94</v>
      </c>
      <c r="O137" s="13" t="s">
        <v>551</v>
      </c>
      <c r="P137" s="12" t="s">
        <v>93</v>
      </c>
      <c r="Q137" s="14">
        <v>177000000</v>
      </c>
      <c r="R137" s="14">
        <v>177000000</v>
      </c>
      <c r="S137" s="14">
        <v>0</v>
      </c>
      <c r="T137" s="14">
        <v>0</v>
      </c>
      <c r="U137" s="14">
        <v>0</v>
      </c>
      <c r="V137" s="14">
        <v>0</v>
      </c>
      <c r="W137" s="14">
        <v>0</v>
      </c>
      <c r="X137" s="14">
        <v>0</v>
      </c>
      <c r="Y137" s="14">
        <v>0</v>
      </c>
      <c r="Z137" s="14">
        <v>0</v>
      </c>
      <c r="AA137" s="14">
        <v>0</v>
      </c>
      <c r="AB137" s="14">
        <v>0</v>
      </c>
      <c r="AC137" s="16" t="e">
        <f>_xlfn.XLOOKUP(Tbl_CapitalSummary[[#This Row],[Agency Code]]*1,#REF!,#REF!)</f>
        <v>#REF!</v>
      </c>
      <c r="AD137" s="17" t="e">
        <f>_xlfn.XLOOKUP(Tbl_CapitalSummary[[#This Row],[Agency Code]]*1,#REF!,#REF!)</f>
        <v>#REF!</v>
      </c>
    </row>
    <row r="138" spans="2:30" ht="60" x14ac:dyDescent="0.25">
      <c r="B138" s="12" t="s">
        <v>73</v>
      </c>
      <c r="C138" s="12" t="s">
        <v>89</v>
      </c>
      <c r="D138" s="13" t="s">
        <v>531</v>
      </c>
      <c r="E138" s="11" t="s">
        <v>90</v>
      </c>
      <c r="F138" s="13" t="s">
        <v>108</v>
      </c>
      <c r="G138" s="13" t="s">
        <v>10</v>
      </c>
      <c r="H138" s="15" t="s">
        <v>612</v>
      </c>
      <c r="I138" s="15">
        <v>2022.3</v>
      </c>
      <c r="J138" s="15" t="s">
        <v>613</v>
      </c>
      <c r="K138" s="15" t="s">
        <v>614</v>
      </c>
      <c r="L138" s="15" t="s">
        <v>13</v>
      </c>
      <c r="M138" s="12" t="s">
        <v>95</v>
      </c>
      <c r="N138" s="12" t="s">
        <v>561</v>
      </c>
      <c r="O138" s="13" t="s">
        <v>560</v>
      </c>
      <c r="P138" s="12" t="s">
        <v>95</v>
      </c>
      <c r="Q138" s="14">
        <v>31035000</v>
      </c>
      <c r="R138" s="14">
        <v>0</v>
      </c>
      <c r="S138" s="14">
        <v>0</v>
      </c>
      <c r="T138" s="14">
        <v>0</v>
      </c>
      <c r="U138" s="14">
        <v>0</v>
      </c>
      <c r="V138" s="14">
        <v>0</v>
      </c>
      <c r="W138" s="14">
        <v>0</v>
      </c>
      <c r="X138" s="14">
        <v>0</v>
      </c>
      <c r="Y138" s="14">
        <v>0</v>
      </c>
      <c r="Z138" s="14">
        <v>0</v>
      </c>
      <c r="AA138" s="14">
        <v>0</v>
      </c>
      <c r="AB138" s="14">
        <v>0</v>
      </c>
      <c r="AC138" s="16" t="e">
        <f>_xlfn.XLOOKUP(Tbl_CapitalSummary[[#This Row],[Agency Code]]*1,#REF!,#REF!)</f>
        <v>#REF!</v>
      </c>
      <c r="AD138" s="17" t="e">
        <f>_xlfn.XLOOKUP(Tbl_CapitalSummary[[#This Row],[Agency Code]]*1,#REF!,#REF!)</f>
        <v>#REF!</v>
      </c>
    </row>
    <row r="139" spans="2:30" ht="105" x14ac:dyDescent="0.25">
      <c r="B139" s="12" t="s">
        <v>73</v>
      </c>
      <c r="C139" s="12" t="s">
        <v>89</v>
      </c>
      <c r="D139" s="13" t="s">
        <v>531</v>
      </c>
      <c r="E139" s="11" t="s">
        <v>90</v>
      </c>
      <c r="F139" s="13" t="s">
        <v>108</v>
      </c>
      <c r="G139" s="13" t="s">
        <v>10</v>
      </c>
      <c r="H139" s="15" t="s">
        <v>612</v>
      </c>
      <c r="I139" s="15">
        <v>2022.3</v>
      </c>
      <c r="J139" s="15" t="s">
        <v>613</v>
      </c>
      <c r="K139" s="15" t="s">
        <v>614</v>
      </c>
      <c r="L139" s="15" t="s">
        <v>13</v>
      </c>
      <c r="M139" s="12" t="s">
        <v>96</v>
      </c>
      <c r="N139" s="12" t="s">
        <v>564</v>
      </c>
      <c r="O139" s="13" t="s">
        <v>556</v>
      </c>
      <c r="P139" s="12" t="s">
        <v>557</v>
      </c>
      <c r="Q139" s="14">
        <v>76282000</v>
      </c>
      <c r="R139" s="14">
        <v>0</v>
      </c>
      <c r="S139" s="14">
        <v>1533000</v>
      </c>
      <c r="T139" s="14">
        <v>0</v>
      </c>
      <c r="U139" s="14">
        <v>0</v>
      </c>
      <c r="V139" s="14">
        <v>0</v>
      </c>
      <c r="W139" s="14">
        <v>0</v>
      </c>
      <c r="X139" s="14">
        <v>0</v>
      </c>
      <c r="Y139" s="14">
        <v>0</v>
      </c>
      <c r="Z139" s="14">
        <v>0</v>
      </c>
      <c r="AA139" s="14">
        <v>0</v>
      </c>
      <c r="AB139" s="14">
        <v>0</v>
      </c>
      <c r="AC139" s="16" t="e">
        <f>_xlfn.XLOOKUP(Tbl_CapitalSummary[[#This Row],[Agency Code]]*1,#REF!,#REF!)</f>
        <v>#REF!</v>
      </c>
      <c r="AD139" s="17" t="e">
        <f>_xlfn.XLOOKUP(Tbl_CapitalSummary[[#This Row],[Agency Code]]*1,#REF!,#REF!)</f>
        <v>#REF!</v>
      </c>
    </row>
    <row r="140" spans="2:30" ht="45" x14ac:dyDescent="0.25">
      <c r="B140" s="12" t="s">
        <v>73</v>
      </c>
      <c r="C140" s="12" t="s">
        <v>89</v>
      </c>
      <c r="D140" s="13" t="s">
        <v>531</v>
      </c>
      <c r="E140" s="11" t="s">
        <v>90</v>
      </c>
      <c r="F140" s="13" t="s">
        <v>108</v>
      </c>
      <c r="G140" s="13" t="s">
        <v>10</v>
      </c>
      <c r="H140" s="15" t="s">
        <v>612</v>
      </c>
      <c r="I140" s="15">
        <v>2022.3</v>
      </c>
      <c r="J140" s="15" t="s">
        <v>613</v>
      </c>
      <c r="K140" s="15" t="s">
        <v>614</v>
      </c>
      <c r="L140" s="15" t="s">
        <v>13</v>
      </c>
      <c r="M140" s="12" t="s">
        <v>568</v>
      </c>
      <c r="N140" s="12" t="s">
        <v>569</v>
      </c>
      <c r="O140" s="13" t="s">
        <v>570</v>
      </c>
      <c r="P140" s="12" t="s">
        <v>97</v>
      </c>
      <c r="Q140" s="14">
        <v>100000000</v>
      </c>
      <c r="R140" s="14">
        <v>0</v>
      </c>
      <c r="S140" s="14">
        <v>0</v>
      </c>
      <c r="T140" s="14">
        <v>0</v>
      </c>
      <c r="U140" s="14">
        <v>0</v>
      </c>
      <c r="V140" s="14">
        <v>0</v>
      </c>
      <c r="W140" s="14">
        <v>0</v>
      </c>
      <c r="X140" s="14">
        <v>0</v>
      </c>
      <c r="Y140" s="14">
        <v>0</v>
      </c>
      <c r="Z140" s="14">
        <v>0</v>
      </c>
      <c r="AA140" s="14">
        <v>0</v>
      </c>
      <c r="AB140" s="14">
        <v>0</v>
      </c>
      <c r="AC140" s="16" t="e">
        <f>_xlfn.XLOOKUP(Tbl_CapitalSummary[[#This Row],[Agency Code]]*1,#REF!,#REF!)</f>
        <v>#REF!</v>
      </c>
      <c r="AD140" s="17" t="e">
        <f>_xlfn.XLOOKUP(Tbl_CapitalSummary[[#This Row],[Agency Code]]*1,#REF!,#REF!)</f>
        <v>#REF!</v>
      </c>
    </row>
    <row r="141" spans="2:30" ht="90" x14ac:dyDescent="0.25">
      <c r="B141" s="12" t="s">
        <v>73</v>
      </c>
      <c r="C141" s="12" t="s">
        <v>89</v>
      </c>
      <c r="D141" s="13" t="s">
        <v>531</v>
      </c>
      <c r="E141" s="11" t="s">
        <v>90</v>
      </c>
      <c r="F141" s="13" t="s">
        <v>108</v>
      </c>
      <c r="G141" s="13" t="s">
        <v>10</v>
      </c>
      <c r="H141" s="15" t="s">
        <v>612</v>
      </c>
      <c r="I141" s="15">
        <v>2022.3</v>
      </c>
      <c r="J141" s="15" t="s">
        <v>613</v>
      </c>
      <c r="K141" s="15" t="s">
        <v>614</v>
      </c>
      <c r="L141" s="15" t="s">
        <v>13</v>
      </c>
      <c r="M141" s="12" t="s">
        <v>573</v>
      </c>
      <c r="N141" s="12" t="s">
        <v>574</v>
      </c>
      <c r="O141" s="13" t="s">
        <v>571</v>
      </c>
      <c r="P141" s="12" t="s">
        <v>572</v>
      </c>
      <c r="Q141" s="14">
        <v>3400000</v>
      </c>
      <c r="R141" s="14">
        <v>0</v>
      </c>
      <c r="S141" s="14">
        <v>0</v>
      </c>
      <c r="T141" s="14">
        <v>0</v>
      </c>
      <c r="U141" s="14">
        <v>0</v>
      </c>
      <c r="V141" s="14">
        <v>0</v>
      </c>
      <c r="W141" s="14">
        <v>0</v>
      </c>
      <c r="X141" s="14">
        <v>0</v>
      </c>
      <c r="Y141" s="14">
        <v>0</v>
      </c>
      <c r="Z141" s="14">
        <v>0</v>
      </c>
      <c r="AA141" s="14">
        <v>0</v>
      </c>
      <c r="AB141" s="14">
        <v>0</v>
      </c>
      <c r="AC141" s="16" t="e">
        <f>_xlfn.XLOOKUP(Tbl_CapitalSummary[[#This Row],[Agency Code]]*1,#REF!,#REF!)</f>
        <v>#REF!</v>
      </c>
      <c r="AD141" s="17" t="e">
        <f>_xlfn.XLOOKUP(Tbl_CapitalSummary[[#This Row],[Agency Code]]*1,#REF!,#REF!)</f>
        <v>#REF!</v>
      </c>
    </row>
    <row r="142" spans="2:30" ht="60" x14ac:dyDescent="0.25">
      <c r="B142" s="12" t="s">
        <v>73</v>
      </c>
      <c r="C142" s="12" t="s">
        <v>89</v>
      </c>
      <c r="D142" s="13" t="s">
        <v>531</v>
      </c>
      <c r="E142" s="11" t="s">
        <v>90</v>
      </c>
      <c r="F142" s="13" t="s">
        <v>108</v>
      </c>
      <c r="G142" s="13" t="s">
        <v>10</v>
      </c>
      <c r="H142" s="15" t="s">
        <v>612</v>
      </c>
      <c r="I142" s="15">
        <v>2022.3</v>
      </c>
      <c r="J142" s="15" t="s">
        <v>613</v>
      </c>
      <c r="K142" s="15" t="s">
        <v>614</v>
      </c>
      <c r="L142" s="15" t="s">
        <v>13</v>
      </c>
      <c r="M142" s="12" t="s">
        <v>98</v>
      </c>
      <c r="N142" s="12" t="s">
        <v>577</v>
      </c>
      <c r="O142" s="13" t="s">
        <v>578</v>
      </c>
      <c r="P142" s="12" t="s">
        <v>98</v>
      </c>
      <c r="Q142" s="14">
        <v>50000000</v>
      </c>
      <c r="R142" s="14">
        <v>50000000</v>
      </c>
      <c r="S142" s="14">
        <v>0</v>
      </c>
      <c r="T142" s="14">
        <v>0</v>
      </c>
      <c r="U142" s="14">
        <v>0</v>
      </c>
      <c r="V142" s="14">
        <v>0</v>
      </c>
      <c r="W142" s="14">
        <v>0</v>
      </c>
      <c r="X142" s="14">
        <v>0</v>
      </c>
      <c r="Y142" s="14">
        <v>0</v>
      </c>
      <c r="Z142" s="14">
        <v>0</v>
      </c>
      <c r="AA142" s="14">
        <v>0</v>
      </c>
      <c r="AB142" s="14">
        <v>0</v>
      </c>
      <c r="AC142" s="16" t="e">
        <f>_xlfn.XLOOKUP(Tbl_CapitalSummary[[#This Row],[Agency Code]]*1,#REF!,#REF!)</f>
        <v>#REF!</v>
      </c>
      <c r="AD142" s="17" t="e">
        <f>_xlfn.XLOOKUP(Tbl_CapitalSummary[[#This Row],[Agency Code]]*1,#REF!,#REF!)</f>
        <v>#REF!</v>
      </c>
    </row>
    <row r="143" spans="2:30" ht="60" x14ac:dyDescent="0.25">
      <c r="B143" s="12" t="s">
        <v>73</v>
      </c>
      <c r="C143" s="12" t="s">
        <v>89</v>
      </c>
      <c r="D143" s="13" t="s">
        <v>531</v>
      </c>
      <c r="E143" s="11" t="s">
        <v>90</v>
      </c>
      <c r="F143" s="13" t="s">
        <v>108</v>
      </c>
      <c r="G143" s="13" t="s">
        <v>10</v>
      </c>
      <c r="H143" s="15" t="s">
        <v>612</v>
      </c>
      <c r="I143" s="15">
        <v>2022.3</v>
      </c>
      <c r="J143" s="15" t="s">
        <v>613</v>
      </c>
      <c r="K143" s="15" t="s">
        <v>614</v>
      </c>
      <c r="L143" s="15" t="s">
        <v>13</v>
      </c>
      <c r="M143" s="12" t="s">
        <v>99</v>
      </c>
      <c r="N143" s="12" t="s">
        <v>581</v>
      </c>
      <c r="O143" s="13" t="s">
        <v>582</v>
      </c>
      <c r="P143" s="12" t="s">
        <v>99</v>
      </c>
      <c r="Q143" s="14">
        <v>18500000</v>
      </c>
      <c r="R143" s="14">
        <v>14400000</v>
      </c>
      <c r="S143" s="14">
        <v>0</v>
      </c>
      <c r="T143" s="14">
        <v>0</v>
      </c>
      <c r="U143" s="14">
        <v>0</v>
      </c>
      <c r="V143" s="14">
        <v>0</v>
      </c>
      <c r="W143" s="14">
        <v>0</v>
      </c>
      <c r="X143" s="14">
        <v>0</v>
      </c>
      <c r="Y143" s="14">
        <v>0</v>
      </c>
      <c r="Z143" s="14">
        <v>0</v>
      </c>
      <c r="AA143" s="14">
        <v>0</v>
      </c>
      <c r="AB143" s="14">
        <v>0</v>
      </c>
      <c r="AC143" s="16" t="e">
        <f>_xlfn.XLOOKUP(Tbl_CapitalSummary[[#This Row],[Agency Code]]*1,#REF!,#REF!)</f>
        <v>#REF!</v>
      </c>
      <c r="AD143" s="17" t="e">
        <f>_xlfn.XLOOKUP(Tbl_CapitalSummary[[#This Row],[Agency Code]]*1,#REF!,#REF!)</f>
        <v>#REF!</v>
      </c>
    </row>
    <row r="144" spans="2:30" ht="375" x14ac:dyDescent="0.25">
      <c r="B144" s="12" t="s">
        <v>73</v>
      </c>
      <c r="C144" s="12" t="s">
        <v>89</v>
      </c>
      <c r="D144" s="13" t="s">
        <v>531</v>
      </c>
      <c r="E144" s="11" t="s">
        <v>90</v>
      </c>
      <c r="F144" s="13" t="s">
        <v>108</v>
      </c>
      <c r="G144" s="13" t="s">
        <v>10</v>
      </c>
      <c r="H144" s="15" t="s">
        <v>612</v>
      </c>
      <c r="I144" s="15">
        <v>2022.3</v>
      </c>
      <c r="J144" s="15" t="s">
        <v>613</v>
      </c>
      <c r="K144" s="15" t="s">
        <v>614</v>
      </c>
      <c r="L144" s="15" t="s">
        <v>11</v>
      </c>
      <c r="M144" s="12" t="s">
        <v>553</v>
      </c>
      <c r="N144" s="12" t="s">
        <v>554</v>
      </c>
      <c r="O144" s="13" t="s">
        <v>551</v>
      </c>
      <c r="P144" s="12" t="s">
        <v>93</v>
      </c>
      <c r="Q144" s="14">
        <v>1200000</v>
      </c>
      <c r="R144" s="14">
        <v>0</v>
      </c>
      <c r="S144" s="14">
        <v>0</v>
      </c>
      <c r="T144" s="14">
        <v>0</v>
      </c>
      <c r="U144" s="14">
        <v>0</v>
      </c>
      <c r="V144" s="14">
        <v>0</v>
      </c>
      <c r="W144" s="14">
        <v>0</v>
      </c>
      <c r="X144" s="14">
        <v>0</v>
      </c>
      <c r="Y144" s="14">
        <v>0</v>
      </c>
      <c r="Z144" s="14">
        <v>0</v>
      </c>
      <c r="AA144" s="14">
        <v>0</v>
      </c>
      <c r="AB144" s="14">
        <v>0</v>
      </c>
      <c r="AC144" s="16" t="e">
        <f>_xlfn.XLOOKUP(Tbl_CapitalSummary[[#This Row],[Agency Code]]*1,#REF!,#REF!)</f>
        <v>#REF!</v>
      </c>
      <c r="AD144" s="17" t="e">
        <f>_xlfn.XLOOKUP(Tbl_CapitalSummary[[#This Row],[Agency Code]]*1,#REF!,#REF!)</f>
        <v>#REF!</v>
      </c>
    </row>
    <row r="145" spans="2:30" ht="60" x14ac:dyDescent="0.25">
      <c r="B145" s="12" t="s">
        <v>73</v>
      </c>
      <c r="C145" s="12" t="s">
        <v>89</v>
      </c>
      <c r="D145" s="13" t="s">
        <v>531</v>
      </c>
      <c r="E145" s="11" t="s">
        <v>90</v>
      </c>
      <c r="F145" s="13" t="s">
        <v>108</v>
      </c>
      <c r="G145" s="13" t="s">
        <v>10</v>
      </c>
      <c r="H145" s="15" t="s">
        <v>612</v>
      </c>
      <c r="I145" s="15">
        <v>2022.3</v>
      </c>
      <c r="J145" s="15" t="s">
        <v>613</v>
      </c>
      <c r="K145" s="15" t="s">
        <v>614</v>
      </c>
      <c r="L145" s="15" t="s">
        <v>11</v>
      </c>
      <c r="M145" s="12" t="s">
        <v>566</v>
      </c>
      <c r="N145" s="12" t="s">
        <v>567</v>
      </c>
      <c r="O145" s="13" t="s">
        <v>556</v>
      </c>
      <c r="P145" s="12" t="s">
        <v>557</v>
      </c>
      <c r="Q145" s="14">
        <v>-76282000</v>
      </c>
      <c r="R145" s="14">
        <v>0</v>
      </c>
      <c r="S145" s="14">
        <v>-1533000</v>
      </c>
      <c r="T145" s="14">
        <v>0</v>
      </c>
      <c r="U145" s="14">
        <v>0</v>
      </c>
      <c r="V145" s="14">
        <v>0</v>
      </c>
      <c r="W145" s="14">
        <v>0</v>
      </c>
      <c r="X145" s="14">
        <v>0</v>
      </c>
      <c r="Y145" s="14">
        <v>0</v>
      </c>
      <c r="Z145" s="14">
        <v>0</v>
      </c>
      <c r="AA145" s="14">
        <v>0</v>
      </c>
      <c r="AB145" s="14">
        <v>0</v>
      </c>
      <c r="AC145" s="16" t="e">
        <f>_xlfn.XLOOKUP(Tbl_CapitalSummary[[#This Row],[Agency Code]]*1,#REF!,#REF!)</f>
        <v>#REF!</v>
      </c>
      <c r="AD145" s="17" t="e">
        <f>_xlfn.XLOOKUP(Tbl_CapitalSummary[[#This Row],[Agency Code]]*1,#REF!,#REF!)</f>
        <v>#REF!</v>
      </c>
    </row>
    <row r="146" spans="2:30" ht="105" x14ac:dyDescent="0.25">
      <c r="B146" s="12" t="s">
        <v>73</v>
      </c>
      <c r="C146" s="12" t="s">
        <v>89</v>
      </c>
      <c r="D146" s="13" t="s">
        <v>531</v>
      </c>
      <c r="E146" s="11" t="s">
        <v>90</v>
      </c>
      <c r="F146" s="13" t="s">
        <v>108</v>
      </c>
      <c r="G146" s="13" t="s">
        <v>10</v>
      </c>
      <c r="H146" s="15" t="s">
        <v>612</v>
      </c>
      <c r="I146" s="15">
        <v>2022.3</v>
      </c>
      <c r="J146" s="15" t="s">
        <v>613</v>
      </c>
      <c r="K146" s="15" t="s">
        <v>614</v>
      </c>
      <c r="L146" s="15" t="s">
        <v>11</v>
      </c>
      <c r="M146" s="12" t="s">
        <v>575</v>
      </c>
      <c r="N146" s="12" t="s">
        <v>576</v>
      </c>
      <c r="O146" s="13" t="s">
        <v>570</v>
      </c>
      <c r="P146" s="12" t="s">
        <v>97</v>
      </c>
      <c r="Q146" s="14">
        <v>-75000000</v>
      </c>
      <c r="R146" s="14">
        <v>0</v>
      </c>
      <c r="S146" s="14">
        <v>0</v>
      </c>
      <c r="T146" s="14">
        <v>0</v>
      </c>
      <c r="U146" s="14">
        <v>0</v>
      </c>
      <c r="V146" s="14">
        <v>0</v>
      </c>
      <c r="W146" s="14">
        <v>0</v>
      </c>
      <c r="X146" s="14">
        <v>0</v>
      </c>
      <c r="Y146" s="14">
        <v>0</v>
      </c>
      <c r="Z146" s="14">
        <v>0</v>
      </c>
      <c r="AA146" s="14">
        <v>0</v>
      </c>
      <c r="AB146" s="14">
        <v>0</v>
      </c>
      <c r="AC146" s="16" t="e">
        <f>_xlfn.XLOOKUP(Tbl_CapitalSummary[[#This Row],[Agency Code]]*1,#REF!,#REF!)</f>
        <v>#REF!</v>
      </c>
      <c r="AD146" s="17" t="e">
        <f>_xlfn.XLOOKUP(Tbl_CapitalSummary[[#This Row],[Agency Code]]*1,#REF!,#REF!)</f>
        <v>#REF!</v>
      </c>
    </row>
    <row r="147" spans="2:30" ht="120" x14ac:dyDescent="0.25">
      <c r="B147" s="12" t="s">
        <v>73</v>
      </c>
      <c r="C147" s="12" t="s">
        <v>89</v>
      </c>
      <c r="D147" s="13" t="s">
        <v>531</v>
      </c>
      <c r="E147" s="11" t="s">
        <v>90</v>
      </c>
      <c r="F147" s="13" t="s">
        <v>108</v>
      </c>
      <c r="G147" s="13" t="s">
        <v>10</v>
      </c>
      <c r="H147" s="15" t="s">
        <v>612</v>
      </c>
      <c r="I147" s="15">
        <v>2022.3</v>
      </c>
      <c r="J147" s="15" t="s">
        <v>613</v>
      </c>
      <c r="K147" s="15" t="s">
        <v>614</v>
      </c>
      <c r="L147" s="15" t="s">
        <v>11</v>
      </c>
      <c r="M147" s="12" t="s">
        <v>579</v>
      </c>
      <c r="N147" s="12" t="s">
        <v>580</v>
      </c>
      <c r="O147" s="13" t="s">
        <v>578</v>
      </c>
      <c r="P147" s="12" t="s">
        <v>98</v>
      </c>
      <c r="Q147" s="14">
        <v>-50000000</v>
      </c>
      <c r="R147" s="14">
        <v>-50000000</v>
      </c>
      <c r="S147" s="14">
        <v>0</v>
      </c>
      <c r="T147" s="14">
        <v>0</v>
      </c>
      <c r="U147" s="14">
        <v>0</v>
      </c>
      <c r="V147" s="14">
        <v>0</v>
      </c>
      <c r="W147" s="14">
        <v>0</v>
      </c>
      <c r="X147" s="14">
        <v>0</v>
      </c>
      <c r="Y147" s="14">
        <v>0</v>
      </c>
      <c r="Z147" s="14">
        <v>0</v>
      </c>
      <c r="AA147" s="14">
        <v>0</v>
      </c>
      <c r="AB147" s="14">
        <v>0</v>
      </c>
      <c r="AC147" s="16" t="e">
        <f>_xlfn.XLOOKUP(Tbl_CapitalSummary[[#This Row],[Agency Code]]*1,#REF!,#REF!)</f>
        <v>#REF!</v>
      </c>
      <c r="AD147" s="17" t="e">
        <f>_xlfn.XLOOKUP(Tbl_CapitalSummary[[#This Row],[Agency Code]]*1,#REF!,#REF!)</f>
        <v>#REF!</v>
      </c>
    </row>
    <row r="148" spans="2:30" ht="135" x14ac:dyDescent="0.25">
      <c r="B148" s="12" t="s">
        <v>73</v>
      </c>
      <c r="C148" s="12" t="s">
        <v>89</v>
      </c>
      <c r="D148" s="13" t="s">
        <v>531</v>
      </c>
      <c r="E148" s="11" t="s">
        <v>90</v>
      </c>
      <c r="F148" s="13" t="s">
        <v>108</v>
      </c>
      <c r="G148" s="13" t="s">
        <v>10</v>
      </c>
      <c r="H148" s="15" t="s">
        <v>612</v>
      </c>
      <c r="I148" s="15">
        <v>2022.3</v>
      </c>
      <c r="J148" s="15" t="s">
        <v>613</v>
      </c>
      <c r="K148" s="15" t="s">
        <v>614</v>
      </c>
      <c r="L148" s="15" t="s">
        <v>11</v>
      </c>
      <c r="M148" s="12" t="s">
        <v>585</v>
      </c>
      <c r="N148" s="12" t="s">
        <v>586</v>
      </c>
      <c r="O148" s="13" t="s">
        <v>536</v>
      </c>
      <c r="P148" s="12" t="s">
        <v>92</v>
      </c>
      <c r="Q148" s="14">
        <v>-15540000</v>
      </c>
      <c r="R148" s="14">
        <v>0</v>
      </c>
      <c r="S148" s="14">
        <v>0</v>
      </c>
      <c r="T148" s="14">
        <v>0</v>
      </c>
      <c r="U148" s="14">
        <v>0</v>
      </c>
      <c r="V148" s="14">
        <v>0</v>
      </c>
      <c r="W148" s="14">
        <v>0</v>
      </c>
      <c r="X148" s="14">
        <v>0</v>
      </c>
      <c r="Y148" s="14">
        <v>0</v>
      </c>
      <c r="Z148" s="14">
        <v>0</v>
      </c>
      <c r="AA148" s="14">
        <v>0</v>
      </c>
      <c r="AB148" s="14">
        <v>0</v>
      </c>
      <c r="AC148" s="16" t="e">
        <f>_xlfn.XLOOKUP(Tbl_CapitalSummary[[#This Row],[Agency Code]]*1,#REF!,#REF!)</f>
        <v>#REF!</v>
      </c>
      <c r="AD148" s="17" t="e">
        <f>_xlfn.XLOOKUP(Tbl_CapitalSummary[[#This Row],[Agency Code]]*1,#REF!,#REF!)</f>
        <v>#REF!</v>
      </c>
    </row>
    <row r="149" spans="2:30" ht="180" x14ac:dyDescent="0.25">
      <c r="B149" s="12" t="s">
        <v>73</v>
      </c>
      <c r="C149" s="12" t="s">
        <v>89</v>
      </c>
      <c r="D149" s="13" t="s">
        <v>531</v>
      </c>
      <c r="E149" s="11" t="s">
        <v>90</v>
      </c>
      <c r="F149" s="13" t="s">
        <v>108</v>
      </c>
      <c r="G149" s="13" t="s">
        <v>10</v>
      </c>
      <c r="H149" s="15" t="s">
        <v>612</v>
      </c>
      <c r="I149" s="15">
        <v>2022.3</v>
      </c>
      <c r="J149" s="15" t="s">
        <v>613</v>
      </c>
      <c r="K149" s="15" t="s">
        <v>614</v>
      </c>
      <c r="L149" s="15" t="s">
        <v>11</v>
      </c>
      <c r="M149" s="12" t="s">
        <v>595</v>
      </c>
      <c r="N149" s="12" t="s">
        <v>596</v>
      </c>
      <c r="O149" s="13" t="s">
        <v>541</v>
      </c>
      <c r="P149" s="12" t="s">
        <v>542</v>
      </c>
      <c r="Q149" s="14">
        <v>456372611</v>
      </c>
      <c r="R149" s="14">
        <v>-500000000</v>
      </c>
      <c r="S149" s="14">
        <v>19266000</v>
      </c>
      <c r="T149" s="14">
        <v>-19266000</v>
      </c>
      <c r="U149" s="14">
        <v>0</v>
      </c>
      <c r="V149" s="14">
        <v>0</v>
      </c>
      <c r="W149" s="14">
        <v>0</v>
      </c>
      <c r="X149" s="14">
        <v>0</v>
      </c>
      <c r="Y149" s="14">
        <v>0</v>
      </c>
      <c r="Z149" s="14">
        <v>0</v>
      </c>
      <c r="AA149" s="14">
        <v>0</v>
      </c>
      <c r="AB149" s="14">
        <v>0</v>
      </c>
      <c r="AC149" s="16" t="e">
        <f>_xlfn.XLOOKUP(Tbl_CapitalSummary[[#This Row],[Agency Code]]*1,#REF!,#REF!)</f>
        <v>#REF!</v>
      </c>
      <c r="AD149" s="17" t="e">
        <f>_xlfn.XLOOKUP(Tbl_CapitalSummary[[#This Row],[Agency Code]]*1,#REF!,#REF!)</f>
        <v>#REF!</v>
      </c>
    </row>
    <row r="150" spans="2:30" ht="135" x14ac:dyDescent="0.25">
      <c r="B150" s="12" t="s">
        <v>73</v>
      </c>
      <c r="C150" s="12" t="s">
        <v>89</v>
      </c>
      <c r="D150" s="13" t="s">
        <v>531</v>
      </c>
      <c r="E150" s="11" t="s">
        <v>90</v>
      </c>
      <c r="F150" s="13" t="s">
        <v>108</v>
      </c>
      <c r="G150" s="13" t="s">
        <v>10</v>
      </c>
      <c r="H150" s="15" t="s">
        <v>612</v>
      </c>
      <c r="I150" s="15">
        <v>2022.3</v>
      </c>
      <c r="J150" s="15" t="s">
        <v>613</v>
      </c>
      <c r="K150" s="15" t="s">
        <v>614</v>
      </c>
      <c r="L150" s="15" t="s">
        <v>11</v>
      </c>
      <c r="M150" s="12" t="s">
        <v>597</v>
      </c>
      <c r="N150" s="12" t="s">
        <v>598</v>
      </c>
      <c r="O150" s="13" t="s">
        <v>547</v>
      </c>
      <c r="P150" s="12" t="s">
        <v>548</v>
      </c>
      <c r="Q150" s="14">
        <v>50000000</v>
      </c>
      <c r="R150" s="14">
        <v>0</v>
      </c>
      <c r="S150" s="14">
        <v>0</v>
      </c>
      <c r="T150" s="14">
        <v>0</v>
      </c>
      <c r="U150" s="14">
        <v>0</v>
      </c>
      <c r="V150" s="14">
        <v>0</v>
      </c>
      <c r="W150" s="14">
        <v>0</v>
      </c>
      <c r="X150" s="14">
        <v>0</v>
      </c>
      <c r="Y150" s="14">
        <v>0</v>
      </c>
      <c r="Z150" s="14">
        <v>0</v>
      </c>
      <c r="AA150" s="14">
        <v>0</v>
      </c>
      <c r="AB150" s="14">
        <v>0</v>
      </c>
      <c r="AC150" s="16" t="e">
        <f>_xlfn.XLOOKUP(Tbl_CapitalSummary[[#This Row],[Agency Code]]*1,#REF!,#REF!)</f>
        <v>#REF!</v>
      </c>
      <c r="AD150" s="17" t="e">
        <f>_xlfn.XLOOKUP(Tbl_CapitalSummary[[#This Row],[Agency Code]]*1,#REF!,#REF!)</f>
        <v>#REF!</v>
      </c>
    </row>
    <row r="151" spans="2:30" ht="105" x14ac:dyDescent="0.25">
      <c r="B151" s="12" t="s">
        <v>73</v>
      </c>
      <c r="C151" s="12" t="s">
        <v>89</v>
      </c>
      <c r="D151" s="13" t="s">
        <v>531</v>
      </c>
      <c r="E151" s="11" t="s">
        <v>90</v>
      </c>
      <c r="F151" s="13" t="s">
        <v>108</v>
      </c>
      <c r="G151" s="13" t="s">
        <v>12</v>
      </c>
      <c r="H151" s="13">
        <v>2023</v>
      </c>
      <c r="I151" s="13">
        <v>2023.1</v>
      </c>
      <c r="J151" s="13" t="s">
        <v>610</v>
      </c>
      <c r="K151" s="13" t="s">
        <v>611</v>
      </c>
      <c r="L151" s="15" t="s">
        <v>11</v>
      </c>
      <c r="M151" s="12" t="s">
        <v>599</v>
      </c>
      <c r="N151" s="12" t="s">
        <v>600</v>
      </c>
      <c r="O151" s="13" t="s">
        <v>537</v>
      </c>
      <c r="P151" s="12" t="s">
        <v>538</v>
      </c>
      <c r="Q151" s="14">
        <v>100000000</v>
      </c>
      <c r="R151" s="14">
        <v>0</v>
      </c>
      <c r="S151" s="14">
        <v>0</v>
      </c>
      <c r="T151" s="14">
        <v>0</v>
      </c>
      <c r="U151" s="14">
        <v>0</v>
      </c>
      <c r="V151" s="14">
        <v>0</v>
      </c>
      <c r="W151" s="14">
        <v>0</v>
      </c>
      <c r="X151" s="14">
        <v>0</v>
      </c>
      <c r="Y151" s="14">
        <v>0</v>
      </c>
      <c r="Z151" s="14">
        <v>0</v>
      </c>
      <c r="AA151" s="14">
        <v>0</v>
      </c>
      <c r="AB151" s="14">
        <v>0</v>
      </c>
      <c r="AC151" s="16" t="e">
        <f>_xlfn.XLOOKUP(Tbl_CapitalSummary[[#This Row],[Agency Code]]*1,#REF!,#REF!)</f>
        <v>#REF!</v>
      </c>
      <c r="AD151" s="17" t="e">
        <f>_xlfn.XLOOKUP(Tbl_CapitalSummary[[#This Row],[Agency Code]]*1,#REF!,#REF!)</f>
        <v>#REF!</v>
      </c>
    </row>
    <row r="152" spans="2:30" ht="120" x14ac:dyDescent="0.25">
      <c r="B152" s="12" t="s">
        <v>73</v>
      </c>
      <c r="C152" s="12" t="s">
        <v>89</v>
      </c>
      <c r="D152" s="13" t="s">
        <v>531</v>
      </c>
      <c r="E152" s="11" t="s">
        <v>90</v>
      </c>
      <c r="F152" s="13" t="s">
        <v>108</v>
      </c>
      <c r="G152" s="13" t="s">
        <v>12</v>
      </c>
      <c r="H152" s="15" t="s">
        <v>606</v>
      </c>
      <c r="I152" s="15">
        <v>2023.2</v>
      </c>
      <c r="J152" s="15" t="s">
        <v>608</v>
      </c>
      <c r="K152" s="15" t="s">
        <v>609</v>
      </c>
      <c r="L152" s="15" t="s">
        <v>11</v>
      </c>
      <c r="M152" s="12" t="s">
        <v>532</v>
      </c>
      <c r="N152" s="12" t="s">
        <v>533</v>
      </c>
      <c r="O152" s="13" t="s">
        <v>111</v>
      </c>
      <c r="P152" s="12" t="s">
        <v>111</v>
      </c>
      <c r="Q152" s="14">
        <v>0</v>
      </c>
      <c r="R152" s="14">
        <v>0</v>
      </c>
      <c r="S152" s="14">
        <v>0</v>
      </c>
      <c r="T152" s="14">
        <v>0</v>
      </c>
      <c r="U152" s="14">
        <v>0</v>
      </c>
      <c r="V152" s="14">
        <v>0</v>
      </c>
      <c r="W152" s="14">
        <v>0</v>
      </c>
      <c r="X152" s="14">
        <v>0</v>
      </c>
      <c r="Y152" s="14">
        <v>0</v>
      </c>
      <c r="Z152" s="14">
        <v>0</v>
      </c>
      <c r="AA152" s="14">
        <v>0</v>
      </c>
      <c r="AB152" s="14">
        <v>0</v>
      </c>
      <c r="AC152" s="16" t="e">
        <f>_xlfn.XLOOKUP(Tbl_CapitalSummary[[#This Row],[Agency Code]]*1,#REF!,#REF!)</f>
        <v>#REF!</v>
      </c>
      <c r="AD152" s="17" t="e">
        <f>_xlfn.XLOOKUP(Tbl_CapitalSummary[[#This Row],[Agency Code]]*1,#REF!,#REF!)</f>
        <v>#REF!</v>
      </c>
    </row>
    <row r="153" spans="2:30" ht="180" x14ac:dyDescent="0.25">
      <c r="B153" s="12" t="s">
        <v>73</v>
      </c>
      <c r="C153" s="12" t="s">
        <v>89</v>
      </c>
      <c r="D153" s="13" t="s">
        <v>531</v>
      </c>
      <c r="E153" s="11" t="s">
        <v>90</v>
      </c>
      <c r="F153" s="13" t="s">
        <v>108</v>
      </c>
      <c r="G153" s="13" t="s">
        <v>12</v>
      </c>
      <c r="H153" s="15" t="s">
        <v>606</v>
      </c>
      <c r="I153" s="15">
        <v>2023.2</v>
      </c>
      <c r="J153" s="15" t="s">
        <v>608</v>
      </c>
      <c r="K153" s="15" t="s">
        <v>609</v>
      </c>
      <c r="L153" s="15" t="s">
        <v>11</v>
      </c>
      <c r="M153" s="12" t="s">
        <v>549</v>
      </c>
      <c r="N153" s="12" t="s">
        <v>550</v>
      </c>
      <c r="O153" s="13" t="s">
        <v>551</v>
      </c>
      <c r="P153" s="12" t="s">
        <v>93</v>
      </c>
      <c r="Q153" s="14">
        <v>0</v>
      </c>
      <c r="R153" s="14">
        <v>18550000</v>
      </c>
      <c r="S153" s="14">
        <v>0</v>
      </c>
      <c r="T153" s="14">
        <v>454103</v>
      </c>
      <c r="U153" s="14">
        <v>0</v>
      </c>
      <c r="V153" s="14">
        <v>0</v>
      </c>
      <c r="W153" s="14">
        <v>0</v>
      </c>
      <c r="X153" s="14">
        <v>0</v>
      </c>
      <c r="Y153" s="14">
        <v>0</v>
      </c>
      <c r="Z153" s="14">
        <v>0</v>
      </c>
      <c r="AA153" s="14">
        <v>0</v>
      </c>
      <c r="AB153" s="14">
        <v>0</v>
      </c>
      <c r="AC153" s="16" t="e">
        <f>_xlfn.XLOOKUP(Tbl_CapitalSummary[[#This Row],[Agency Code]]*1,#REF!,#REF!)</f>
        <v>#REF!</v>
      </c>
      <c r="AD153" s="17" t="e">
        <f>_xlfn.XLOOKUP(Tbl_CapitalSummary[[#This Row],[Agency Code]]*1,#REF!,#REF!)</f>
        <v>#REF!</v>
      </c>
    </row>
    <row r="154" spans="2:30" ht="90" x14ac:dyDescent="0.25">
      <c r="B154" s="12" t="s">
        <v>73</v>
      </c>
      <c r="C154" s="12" t="s">
        <v>89</v>
      </c>
      <c r="D154" s="13" t="s">
        <v>531</v>
      </c>
      <c r="E154" s="11" t="s">
        <v>90</v>
      </c>
      <c r="F154" s="13" t="s">
        <v>108</v>
      </c>
      <c r="G154" s="13" t="s">
        <v>12</v>
      </c>
      <c r="H154" s="15" t="s">
        <v>606</v>
      </c>
      <c r="I154" s="15">
        <v>2023.2</v>
      </c>
      <c r="J154" s="15" t="s">
        <v>608</v>
      </c>
      <c r="K154" s="15" t="s">
        <v>609</v>
      </c>
      <c r="L154" s="15" t="s">
        <v>11</v>
      </c>
      <c r="M154" s="12" t="s">
        <v>558</v>
      </c>
      <c r="N154" s="12" t="s">
        <v>559</v>
      </c>
      <c r="O154" s="13" t="s">
        <v>560</v>
      </c>
      <c r="P154" s="12" t="s">
        <v>95</v>
      </c>
      <c r="Q154" s="14">
        <v>0</v>
      </c>
      <c r="R154" s="14">
        <v>35965200</v>
      </c>
      <c r="S154" s="14">
        <v>0</v>
      </c>
      <c r="T154" s="14">
        <v>893160</v>
      </c>
      <c r="U154" s="14">
        <v>0</v>
      </c>
      <c r="V154" s="14">
        <v>0</v>
      </c>
      <c r="W154" s="14">
        <v>0</v>
      </c>
      <c r="X154" s="14">
        <v>0</v>
      </c>
      <c r="Y154" s="14">
        <v>0</v>
      </c>
      <c r="Z154" s="14">
        <v>0</v>
      </c>
      <c r="AA154" s="14">
        <v>0</v>
      </c>
      <c r="AB154" s="14">
        <v>0</v>
      </c>
      <c r="AC154" s="16" t="e">
        <f>_xlfn.XLOOKUP(Tbl_CapitalSummary[[#This Row],[Agency Code]]*1,#REF!,#REF!)</f>
        <v>#REF!</v>
      </c>
      <c r="AD154" s="17" t="e">
        <f>_xlfn.XLOOKUP(Tbl_CapitalSummary[[#This Row],[Agency Code]]*1,#REF!,#REF!)</f>
        <v>#REF!</v>
      </c>
    </row>
    <row r="155" spans="2:30" ht="75" x14ac:dyDescent="0.25">
      <c r="B155" s="12" t="s">
        <v>73</v>
      </c>
      <c r="C155" s="12" t="s">
        <v>89</v>
      </c>
      <c r="D155" s="13" t="s">
        <v>531</v>
      </c>
      <c r="E155" s="11" t="s">
        <v>90</v>
      </c>
      <c r="F155" s="13" t="s">
        <v>108</v>
      </c>
      <c r="G155" s="13" t="s">
        <v>12</v>
      </c>
      <c r="H155" s="15" t="s">
        <v>606</v>
      </c>
      <c r="I155" s="15">
        <v>2023.2</v>
      </c>
      <c r="J155" s="15" t="s">
        <v>608</v>
      </c>
      <c r="K155" s="15" t="s">
        <v>609</v>
      </c>
      <c r="L155" s="15" t="s">
        <v>11</v>
      </c>
      <c r="M155" s="12" t="s">
        <v>562</v>
      </c>
      <c r="N155" s="12" t="s">
        <v>563</v>
      </c>
      <c r="O155" s="13" t="s">
        <v>556</v>
      </c>
      <c r="P155" s="12" t="s">
        <v>557</v>
      </c>
      <c r="Q155" s="14">
        <v>0</v>
      </c>
      <c r="R155" s="14">
        <v>9200000</v>
      </c>
      <c r="S155" s="14">
        <v>0</v>
      </c>
      <c r="T155" s="14">
        <v>250000</v>
      </c>
      <c r="U155" s="14">
        <v>0</v>
      </c>
      <c r="V155" s="14">
        <v>0</v>
      </c>
      <c r="W155" s="14">
        <v>0</v>
      </c>
      <c r="X155" s="14">
        <v>0</v>
      </c>
      <c r="Y155" s="14">
        <v>0</v>
      </c>
      <c r="Z155" s="14">
        <v>0</v>
      </c>
      <c r="AA155" s="14">
        <v>0</v>
      </c>
      <c r="AB155" s="14">
        <v>0</v>
      </c>
      <c r="AC155" s="16" t="e">
        <f>_xlfn.XLOOKUP(Tbl_CapitalSummary[[#This Row],[Agency Code]]*1,#REF!,#REF!)</f>
        <v>#REF!</v>
      </c>
      <c r="AD155" s="17" t="e">
        <f>_xlfn.XLOOKUP(Tbl_CapitalSummary[[#This Row],[Agency Code]]*1,#REF!,#REF!)</f>
        <v>#REF!</v>
      </c>
    </row>
    <row r="156" spans="2:30" ht="150" x14ac:dyDescent="0.25">
      <c r="B156" s="12" t="s">
        <v>73</v>
      </c>
      <c r="C156" s="12" t="s">
        <v>89</v>
      </c>
      <c r="D156" s="13" t="s">
        <v>531</v>
      </c>
      <c r="E156" s="11" t="s">
        <v>90</v>
      </c>
      <c r="F156" s="13" t="s">
        <v>108</v>
      </c>
      <c r="G156" s="13" t="s">
        <v>12</v>
      </c>
      <c r="H156" s="15" t="s">
        <v>606</v>
      </c>
      <c r="I156" s="15">
        <v>2023.2</v>
      </c>
      <c r="J156" s="15" t="s">
        <v>608</v>
      </c>
      <c r="K156" s="15" t="s">
        <v>609</v>
      </c>
      <c r="L156" s="15" t="s">
        <v>11</v>
      </c>
      <c r="M156" s="12" t="s">
        <v>583</v>
      </c>
      <c r="N156" s="12" t="s">
        <v>584</v>
      </c>
      <c r="O156" s="13" t="s">
        <v>536</v>
      </c>
      <c r="P156" s="12" t="s">
        <v>92</v>
      </c>
      <c r="Q156" s="14">
        <v>0</v>
      </c>
      <c r="R156" s="14">
        <v>0</v>
      </c>
      <c r="S156" s="14">
        <v>0</v>
      </c>
      <c r="T156" s="14">
        <v>0</v>
      </c>
      <c r="U156" s="14">
        <v>0</v>
      </c>
      <c r="V156" s="14">
        <v>0</v>
      </c>
      <c r="W156" s="14">
        <v>0</v>
      </c>
      <c r="X156" s="14">
        <v>0</v>
      </c>
      <c r="Y156" s="14">
        <v>0</v>
      </c>
      <c r="Z156" s="14">
        <v>0</v>
      </c>
      <c r="AA156" s="14">
        <v>0</v>
      </c>
      <c r="AB156" s="14">
        <v>0</v>
      </c>
      <c r="AC156" s="16" t="e">
        <f>_xlfn.XLOOKUP(Tbl_CapitalSummary[[#This Row],[Agency Code]]*1,#REF!,#REF!)</f>
        <v>#REF!</v>
      </c>
      <c r="AD156" s="17" t="e">
        <f>_xlfn.XLOOKUP(Tbl_CapitalSummary[[#This Row],[Agency Code]]*1,#REF!,#REF!)</f>
        <v>#REF!</v>
      </c>
    </row>
    <row r="157" spans="2:30" ht="60" x14ac:dyDescent="0.25">
      <c r="B157" s="12" t="s">
        <v>73</v>
      </c>
      <c r="C157" s="12" t="s">
        <v>89</v>
      </c>
      <c r="D157" s="13" t="s">
        <v>531</v>
      </c>
      <c r="E157" s="11" t="s">
        <v>90</v>
      </c>
      <c r="F157" s="13" t="s">
        <v>108</v>
      </c>
      <c r="G157" s="13" t="s">
        <v>12</v>
      </c>
      <c r="H157" s="15" t="s">
        <v>606</v>
      </c>
      <c r="I157" s="15">
        <v>2023.2</v>
      </c>
      <c r="J157" s="15" t="s">
        <v>608</v>
      </c>
      <c r="K157" s="15" t="s">
        <v>609</v>
      </c>
      <c r="L157" s="15" t="s">
        <v>11</v>
      </c>
      <c r="M157" s="12" t="s">
        <v>587</v>
      </c>
      <c r="N157" s="12" t="s">
        <v>588</v>
      </c>
      <c r="O157" s="13" t="s">
        <v>537</v>
      </c>
      <c r="P157" s="12" t="s">
        <v>538</v>
      </c>
      <c r="Q157" s="14">
        <v>0</v>
      </c>
      <c r="R157" s="14">
        <v>100000000</v>
      </c>
      <c r="S157" s="14">
        <v>0</v>
      </c>
      <c r="T157" s="14">
        <v>0</v>
      </c>
      <c r="U157" s="14">
        <v>0</v>
      </c>
      <c r="V157" s="14">
        <v>0</v>
      </c>
      <c r="W157" s="14">
        <v>0</v>
      </c>
      <c r="X157" s="14">
        <v>0</v>
      </c>
      <c r="Y157" s="14">
        <v>0</v>
      </c>
      <c r="Z157" s="14">
        <v>0</v>
      </c>
      <c r="AA157" s="14">
        <v>0</v>
      </c>
      <c r="AB157" s="14">
        <v>0</v>
      </c>
      <c r="AC157" s="16" t="e">
        <f>_xlfn.XLOOKUP(Tbl_CapitalSummary[[#This Row],[Agency Code]]*1,#REF!,#REF!)</f>
        <v>#REF!</v>
      </c>
      <c r="AD157" s="17" t="e">
        <f>_xlfn.XLOOKUP(Tbl_CapitalSummary[[#This Row],[Agency Code]]*1,#REF!,#REF!)</f>
        <v>#REF!</v>
      </c>
    </row>
    <row r="158" spans="2:30" ht="75" x14ac:dyDescent="0.25">
      <c r="B158" s="12" t="s">
        <v>73</v>
      </c>
      <c r="C158" s="12" t="s">
        <v>89</v>
      </c>
      <c r="D158" s="13" t="s">
        <v>531</v>
      </c>
      <c r="E158" s="11" t="s">
        <v>90</v>
      </c>
      <c r="F158" s="13" t="s">
        <v>108</v>
      </c>
      <c r="G158" s="13" t="s">
        <v>12</v>
      </c>
      <c r="H158" s="15" t="s">
        <v>606</v>
      </c>
      <c r="I158" s="15">
        <v>2023.2</v>
      </c>
      <c r="J158" s="15" t="s">
        <v>608</v>
      </c>
      <c r="K158" s="15" t="s">
        <v>609</v>
      </c>
      <c r="L158" s="15" t="s">
        <v>11</v>
      </c>
      <c r="M158" s="12" t="s">
        <v>589</v>
      </c>
      <c r="N158" s="12" t="s">
        <v>590</v>
      </c>
      <c r="O158" s="13" t="s">
        <v>552</v>
      </c>
      <c r="P158" s="12" t="s">
        <v>91</v>
      </c>
      <c r="Q158" s="14">
        <v>0</v>
      </c>
      <c r="R158" s="14">
        <v>0</v>
      </c>
      <c r="S158" s="14">
        <v>0</v>
      </c>
      <c r="T158" s="14">
        <v>0</v>
      </c>
      <c r="U158" s="14">
        <v>0</v>
      </c>
      <c r="V158" s="14">
        <v>0</v>
      </c>
      <c r="W158" s="14">
        <v>0</v>
      </c>
      <c r="X158" s="14">
        <v>0</v>
      </c>
      <c r="Y158" s="14">
        <v>0</v>
      </c>
      <c r="Z158" s="14">
        <v>0</v>
      </c>
      <c r="AA158" s="14">
        <v>0</v>
      </c>
      <c r="AB158" s="14">
        <v>0</v>
      </c>
      <c r="AC158" s="16" t="e">
        <f>_xlfn.XLOOKUP(Tbl_CapitalSummary[[#This Row],[Agency Code]]*1,#REF!,#REF!)</f>
        <v>#REF!</v>
      </c>
      <c r="AD158" s="17" t="e">
        <f>_xlfn.XLOOKUP(Tbl_CapitalSummary[[#This Row],[Agency Code]]*1,#REF!,#REF!)</f>
        <v>#REF!</v>
      </c>
    </row>
    <row r="159" spans="2:30" ht="75" x14ac:dyDescent="0.25">
      <c r="B159" s="12" t="s">
        <v>73</v>
      </c>
      <c r="C159" s="12" t="s">
        <v>89</v>
      </c>
      <c r="D159" s="13" t="s">
        <v>531</v>
      </c>
      <c r="E159" s="11" t="s">
        <v>90</v>
      </c>
      <c r="F159" s="13" t="s">
        <v>108</v>
      </c>
      <c r="G159" s="13" t="s">
        <v>12</v>
      </c>
      <c r="H159" s="15" t="s">
        <v>606</v>
      </c>
      <c r="I159" s="15">
        <v>2023.2</v>
      </c>
      <c r="J159" s="15" t="s">
        <v>608</v>
      </c>
      <c r="K159" s="15" t="s">
        <v>609</v>
      </c>
      <c r="L159" s="15" t="s">
        <v>11</v>
      </c>
      <c r="M159" s="12" t="s">
        <v>591</v>
      </c>
      <c r="N159" s="12" t="s">
        <v>592</v>
      </c>
      <c r="O159" s="13" t="s">
        <v>565</v>
      </c>
      <c r="P159" s="12" t="s">
        <v>100</v>
      </c>
      <c r="Q159" s="14">
        <v>0</v>
      </c>
      <c r="R159" s="14">
        <v>0</v>
      </c>
      <c r="S159" s="14">
        <v>0</v>
      </c>
      <c r="T159" s="14">
        <v>0</v>
      </c>
      <c r="U159" s="14">
        <v>0</v>
      </c>
      <c r="V159" s="14">
        <v>0</v>
      </c>
      <c r="W159" s="14">
        <v>0</v>
      </c>
      <c r="X159" s="14">
        <v>0</v>
      </c>
      <c r="Y159" s="14">
        <v>0</v>
      </c>
      <c r="Z159" s="14">
        <v>0</v>
      </c>
      <c r="AA159" s="14">
        <v>0</v>
      </c>
      <c r="AB159" s="14">
        <v>0</v>
      </c>
      <c r="AC159" s="16" t="e">
        <f>_xlfn.XLOOKUP(Tbl_CapitalSummary[[#This Row],[Agency Code]]*1,#REF!,#REF!)</f>
        <v>#REF!</v>
      </c>
      <c r="AD159" s="17" t="e">
        <f>_xlfn.XLOOKUP(Tbl_CapitalSummary[[#This Row],[Agency Code]]*1,#REF!,#REF!)</f>
        <v>#REF!</v>
      </c>
    </row>
    <row r="160" spans="2:30" ht="75" x14ac:dyDescent="0.25">
      <c r="B160" s="12" t="s">
        <v>73</v>
      </c>
      <c r="C160" s="12" t="s">
        <v>89</v>
      </c>
      <c r="D160" s="13" t="s">
        <v>531</v>
      </c>
      <c r="E160" s="11" t="s">
        <v>90</v>
      </c>
      <c r="F160" s="13" t="s">
        <v>108</v>
      </c>
      <c r="G160" s="13" t="s">
        <v>12</v>
      </c>
      <c r="H160" s="15" t="s">
        <v>606</v>
      </c>
      <c r="I160" s="15">
        <v>2023.2</v>
      </c>
      <c r="J160" s="15" t="s">
        <v>608</v>
      </c>
      <c r="K160" s="15" t="s">
        <v>609</v>
      </c>
      <c r="L160" s="15" t="s">
        <v>11</v>
      </c>
      <c r="M160" s="12" t="s">
        <v>593</v>
      </c>
      <c r="N160" s="12" t="s">
        <v>594</v>
      </c>
      <c r="O160" s="13" t="s">
        <v>541</v>
      </c>
      <c r="P160" s="12" t="s">
        <v>542</v>
      </c>
      <c r="Q160" s="14">
        <v>0</v>
      </c>
      <c r="R160" s="14">
        <v>0</v>
      </c>
      <c r="S160" s="14">
        <v>0</v>
      </c>
      <c r="T160" s="14">
        <v>7800000</v>
      </c>
      <c r="U160" s="14">
        <v>0</v>
      </c>
      <c r="V160" s="14">
        <v>0</v>
      </c>
      <c r="W160" s="14">
        <v>0</v>
      </c>
      <c r="X160" s="14">
        <v>0</v>
      </c>
      <c r="Y160" s="14">
        <v>0</v>
      </c>
      <c r="Z160" s="14">
        <v>34800000</v>
      </c>
      <c r="AA160" s="14">
        <v>0</v>
      </c>
      <c r="AB160" s="14">
        <v>34800000</v>
      </c>
      <c r="AC160" s="16" t="e">
        <f>_xlfn.XLOOKUP(Tbl_CapitalSummary[[#This Row],[Agency Code]]*1,#REF!,#REF!)</f>
        <v>#REF!</v>
      </c>
      <c r="AD160" s="17" t="e">
        <f>_xlfn.XLOOKUP(Tbl_CapitalSummary[[#This Row],[Agency Code]]*1,#REF!,#REF!)</f>
        <v>#REF!</v>
      </c>
    </row>
    <row r="161" spans="2:30" ht="165" x14ac:dyDescent="0.25">
      <c r="B161" s="12" t="s">
        <v>73</v>
      </c>
      <c r="C161" s="12" t="s">
        <v>89</v>
      </c>
      <c r="D161" s="13" t="s">
        <v>531</v>
      </c>
      <c r="E161" s="11" t="s">
        <v>90</v>
      </c>
      <c r="F161" s="15" t="s">
        <v>108</v>
      </c>
      <c r="G161" s="15" t="s">
        <v>640</v>
      </c>
      <c r="H161" s="15">
        <v>2024</v>
      </c>
      <c r="I161" s="15">
        <v>2024.1</v>
      </c>
      <c r="J161" s="15" t="s">
        <v>641</v>
      </c>
      <c r="K161" s="15" t="s">
        <v>642</v>
      </c>
      <c r="L161" s="15" t="s">
        <v>13</v>
      </c>
      <c r="M161" s="12" t="s">
        <v>644</v>
      </c>
      <c r="N161" s="12" t="s">
        <v>645</v>
      </c>
      <c r="O161" s="13">
        <v>18049</v>
      </c>
      <c r="P161" s="12" t="s">
        <v>572</v>
      </c>
      <c r="Q161" s="14">
        <v>0</v>
      </c>
      <c r="R161" s="14">
        <v>0</v>
      </c>
      <c r="S161" s="14">
        <v>0</v>
      </c>
      <c r="T161" s="14">
        <v>0</v>
      </c>
      <c r="U161" s="14">
        <v>0</v>
      </c>
      <c r="V161" s="14">
        <v>0</v>
      </c>
      <c r="W161" s="14">
        <v>0</v>
      </c>
      <c r="X161" s="14">
        <v>0</v>
      </c>
      <c r="Y161" s="14">
        <v>0</v>
      </c>
      <c r="Z161" s="14">
        <v>0</v>
      </c>
      <c r="AA161" s="14">
        <v>0</v>
      </c>
      <c r="AB161" s="14">
        <v>0</v>
      </c>
      <c r="AC161" s="16" t="e">
        <f>_xlfn.XLOOKUP(Tbl_CapitalSummary[[#This Row],[Agency Code]]*1,#REF!,#REF!)</f>
        <v>#REF!</v>
      </c>
      <c r="AD161" s="17" t="e">
        <f>_xlfn.XLOOKUP(Tbl_CapitalSummary[[#This Row],[Agency Code]]*1,#REF!,#REF!)</f>
        <v>#REF!</v>
      </c>
    </row>
    <row r="162" spans="2:30" ht="60" x14ac:dyDescent="0.25">
      <c r="B162" s="12" t="s">
        <v>74</v>
      </c>
      <c r="C162" s="12" t="s">
        <v>601</v>
      </c>
      <c r="D162" s="13" t="s">
        <v>602</v>
      </c>
      <c r="E162" s="11" t="s">
        <v>603</v>
      </c>
      <c r="F162" s="13" t="s">
        <v>108</v>
      </c>
      <c r="G162" s="13" t="s">
        <v>10</v>
      </c>
      <c r="H162" s="15" t="s">
        <v>612</v>
      </c>
      <c r="I162" s="15">
        <v>2022.3</v>
      </c>
      <c r="J162" s="15" t="s">
        <v>613</v>
      </c>
      <c r="K162" s="15" t="s">
        <v>614</v>
      </c>
      <c r="L162" s="15" t="s">
        <v>13</v>
      </c>
      <c r="M162" s="12" t="s">
        <v>84</v>
      </c>
      <c r="N162" s="12" t="s">
        <v>604</v>
      </c>
      <c r="O162" s="13" t="s">
        <v>605</v>
      </c>
      <c r="P162" s="12" t="s">
        <v>84</v>
      </c>
      <c r="Q162" s="14">
        <v>0</v>
      </c>
      <c r="R162" s="14">
        <v>0</v>
      </c>
      <c r="S162" s="14">
        <v>1200000</v>
      </c>
      <c r="T162" s="14">
        <v>0</v>
      </c>
      <c r="U162" s="14">
        <v>0</v>
      </c>
      <c r="V162" s="14">
        <v>0</v>
      </c>
      <c r="W162" s="14">
        <v>0</v>
      </c>
      <c r="X162" s="14">
        <v>0</v>
      </c>
      <c r="Y162" s="14">
        <v>0</v>
      </c>
      <c r="Z162" s="14">
        <v>0</v>
      </c>
      <c r="AA162" s="14">
        <v>0</v>
      </c>
      <c r="AB162" s="14">
        <v>0</v>
      </c>
      <c r="AC162" s="16" t="e">
        <f>_xlfn.XLOOKUP(Tbl_CapitalSummary[[#This Row],[Agency Code]]*1,#REF!,#REF!)</f>
        <v>#REF!</v>
      </c>
      <c r="AD162" s="17" t="e">
        <f>_xlfn.XLOOKUP(Tbl_CapitalSummary[[#This Row],[Agency Code]]*1,#REF!,#REF!)</f>
        <v>#REF!</v>
      </c>
    </row>
  </sheetData>
  <phoneticPr fontId="6"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showGridLines="0" workbookViewId="0">
      <pane ySplit="4" topLeftCell="A5" activePane="bottomLeft" state="frozen"/>
      <selection pane="bottomLeft" activeCell="A3" sqref="A3"/>
    </sheetView>
  </sheetViews>
  <sheetFormatPr defaultRowHeight="15" x14ac:dyDescent="0.25"/>
  <cols>
    <col min="5" max="8" width="15.140625" bestFit="1" customWidth="1"/>
    <col min="9" max="12" width="14.85546875" customWidth="1"/>
  </cols>
  <sheetData>
    <row r="1" spans="1:12" x14ac:dyDescent="0.25">
      <c r="A1" s="2" t="s">
        <v>630</v>
      </c>
    </row>
    <row r="2" spans="1:12" x14ac:dyDescent="0.25">
      <c r="A2" s="5" t="s">
        <v>76</v>
      </c>
    </row>
    <row r="3" spans="1:12" ht="45" x14ac:dyDescent="0.25">
      <c r="A3" s="2"/>
      <c r="E3" s="9" t="s">
        <v>631</v>
      </c>
      <c r="F3" s="9" t="s">
        <v>632</v>
      </c>
      <c r="G3" s="9" t="s">
        <v>633</v>
      </c>
      <c r="H3" s="9" t="s">
        <v>634</v>
      </c>
      <c r="I3" s="9" t="s">
        <v>635</v>
      </c>
      <c r="J3" s="9" t="s">
        <v>636</v>
      </c>
      <c r="K3" s="9" t="s">
        <v>637</v>
      </c>
      <c r="L3" s="9" t="s">
        <v>638</v>
      </c>
    </row>
    <row r="4" spans="1:12" x14ac:dyDescent="0.25">
      <c r="D4" s="6" t="s">
        <v>77</v>
      </c>
      <c r="E4" s="7">
        <f>SUBTOTAL(109,Tbl_CapitalSummary[FY 2023 GF])</f>
        <v>2057779488</v>
      </c>
      <c r="F4" s="7">
        <f>SUBTOTAL(109,Tbl_CapitalSummary[FY 2024 GF])</f>
        <v>402660202</v>
      </c>
      <c r="G4" s="7">
        <f>SUBTOTAL(109,Tbl_CapitalSummary[FY 2023 NGF])</f>
        <v>769437221</v>
      </c>
      <c r="H4" s="7">
        <f>SUBTOTAL(109,Tbl_CapitalSummary[FY 2024 NGF])</f>
        <v>422487391</v>
      </c>
      <c r="I4" s="7">
        <f>SUBTOTAL(109,Tbl_CapitalSummary[FY 2023 State Supported Debt Financing])</f>
        <v>0</v>
      </c>
      <c r="J4" s="7">
        <f>SUBTOTAL(109,Tbl_CapitalSummary[FY 2024 State Supported Debt Financing])</f>
        <v>0</v>
      </c>
      <c r="K4" s="7">
        <f>SUBTOTAL(109,Tbl_CapitalSummary[FY 2023 Other Debt Financing])</f>
        <v>157296000</v>
      </c>
      <c r="L4" s="7">
        <f>SUBTOTAL(109,Tbl_CapitalSummary[FY 2024 Other Debt Financing])</f>
        <v>98420000</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F141AD-2B48-4CA7-BD90-17BE7DBE53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2022-2024 Capital Summary</vt:lpstr>
      <vt:lpstr>Filters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2023-12-18T17:39:26Z</dcterms:modified>
</cp:coreProperties>
</file>