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xr:revisionPtr revIDLastSave="0" documentId="13_ncr:1_{85F24D0E-F520-40B1-8349-D741F8AE503D}" xr6:coauthVersionLast="47" xr6:coauthVersionMax="47" xr10:uidLastSave="{00000000-0000-0000-0000-000000000000}"/>
  <bookViews>
    <workbookView xWindow="-28920" yWindow="-105" windowWidth="29040" windowHeight="17520" xr2:uid="{00000000-000D-0000-FFFF-FFFF00000000}"/>
  </bookViews>
  <sheets>
    <sheet name="2024-2026 Capital Summary" sheetId="4" r:id="rId1"/>
    <sheet name="Filters" sheetId="2" r:id="rId2"/>
  </sheets>
  <definedNames>
    <definedName name="Slicer_Agency">#N/A</definedName>
    <definedName name="Slicer_Secretarial_Area">#N/A</definedName>
    <definedName name="Slicer_Session___Chapter">#N/A</definedName>
    <definedName name="Slicer_Type">#N/A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5" i="4" l="1"/>
  <c r="AC6" i="4"/>
  <c r="AC7"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C62" i="4"/>
  <c r="AC63" i="4"/>
  <c r="AC64" i="4"/>
  <c r="AC65" i="4"/>
  <c r="AD5" i="4"/>
  <c r="AD6" i="4"/>
  <c r="AD7"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D62" i="4"/>
  <c r="AD63" i="4"/>
  <c r="AD64" i="4"/>
  <c r="AD65" i="4"/>
  <c r="L4" i="2"/>
  <c r="K4" i="2"/>
  <c r="J4" i="2"/>
  <c r="I4" i="2"/>
  <c r="H4" i="2"/>
  <c r="G4" i="2"/>
  <c r="F4" i="2"/>
  <c r="E4" i="2"/>
  <c r="R3" i="4"/>
  <c r="S3" i="4"/>
  <c r="T3" i="4"/>
  <c r="U3" i="4"/>
  <c r="V3" i="4"/>
  <c r="W3" i="4"/>
  <c r="X3" i="4"/>
  <c r="Y3" i="4"/>
  <c r="Z3" i="4"/>
  <c r="AA3" i="4"/>
  <c r="AB3" i="4"/>
  <c r="Q3" i="4"/>
</calcChain>
</file>

<file path=xl/sharedStrings.xml><?xml version="1.0" encoding="utf-8"?>
<sst xmlns="http://schemas.openxmlformats.org/spreadsheetml/2006/main" count="836" uniqueCount="313">
  <si>
    <t>Secretarial Area</t>
  </si>
  <si>
    <t>Sec Area Sort</t>
  </si>
  <si>
    <t>Agency</t>
  </si>
  <si>
    <t>Agency Code</t>
  </si>
  <si>
    <t>Budget Round</t>
  </si>
  <si>
    <t>Session</t>
  </si>
  <si>
    <t>Session Sort</t>
  </si>
  <si>
    <t>Type</t>
  </si>
  <si>
    <t>Title</t>
  </si>
  <si>
    <t>Description</t>
  </si>
  <si>
    <t>Initial Bill</t>
  </si>
  <si>
    <t>Introduced Amendment</t>
  </si>
  <si>
    <t>Administration</t>
  </si>
  <si>
    <t>194: Department of General Services</t>
  </si>
  <si>
    <t>Department of General Services</t>
  </si>
  <si>
    <t>Education</t>
  </si>
  <si>
    <t>204: The College of William and Mary in Virginia</t>
  </si>
  <si>
    <t>The College of William and Mary in Virginia</t>
  </si>
  <si>
    <t>247: George Mason University</t>
  </si>
  <si>
    <t>George Mason University</t>
  </si>
  <si>
    <t>216: James Madison University</t>
  </si>
  <si>
    <t>James Madison University</t>
  </si>
  <si>
    <t>221: Old Dominion University</t>
  </si>
  <si>
    <t>Old Dominion University</t>
  </si>
  <si>
    <t>217: Radford University</t>
  </si>
  <si>
    <t>Radford University</t>
  </si>
  <si>
    <t>215: University of Mary Washington</t>
  </si>
  <si>
    <t>University of Mary Washington</t>
  </si>
  <si>
    <t>Virginia Commonwealth University</t>
  </si>
  <si>
    <t>260: Virginia Community College System</t>
  </si>
  <si>
    <t>Virginia Community College System</t>
  </si>
  <si>
    <t>211: Virginia Military Institute</t>
  </si>
  <si>
    <t>Virginia Military Institute</t>
  </si>
  <si>
    <t>208: Virginia Polytechnic Institute and State University</t>
  </si>
  <si>
    <t>Virginia Polytechnic Institute and State University</t>
  </si>
  <si>
    <t>212: Virginia State University</t>
  </si>
  <si>
    <t>Virginia State University</t>
  </si>
  <si>
    <t>Health and Human Resources</t>
  </si>
  <si>
    <t>720: Department of Behavioral Health and Developmental Services</t>
  </si>
  <si>
    <t>Department of Behavioral Health and Developmental Services</t>
  </si>
  <si>
    <t>199: Department of Conservation and Recreation</t>
  </si>
  <si>
    <t>Department of Conservation and Recreation</t>
  </si>
  <si>
    <t>403: Department of Wildlife Resources</t>
  </si>
  <si>
    <t>Department of Wildlife Resources</t>
  </si>
  <si>
    <t>Public Safety and Homeland Security</t>
  </si>
  <si>
    <t>799: Department of Corrections</t>
  </si>
  <si>
    <t>Department of Corrections</t>
  </si>
  <si>
    <t>Transportation</t>
  </si>
  <si>
    <t>154: Department of Motor Vehicles</t>
  </si>
  <si>
    <t>Department of Motor Vehicles</t>
  </si>
  <si>
    <t>501: Department of Transportation</t>
  </si>
  <si>
    <t>Department of Transportation</t>
  </si>
  <si>
    <t>407: Virginia Port Authority</t>
  </si>
  <si>
    <t>Virginia Port Authority</t>
  </si>
  <si>
    <t>Veterans and Defense Affairs</t>
  </si>
  <si>
    <t>912: Department of Veterans Services</t>
  </si>
  <si>
    <t>Department of Veterans Services</t>
  </si>
  <si>
    <t>123: Department of Military Affairs</t>
  </si>
  <si>
    <t>Department of Military Affairs</t>
  </si>
  <si>
    <t>Central Appropriations</t>
  </si>
  <si>
    <t>Session / Chapter</t>
  </si>
  <si>
    <t>See Filter Instructions Below</t>
  </si>
  <si>
    <t>Total, Filtered Records:</t>
  </si>
  <si>
    <t>Blanket Property Acquisition</t>
  </si>
  <si>
    <t>Maintenance Reserve</t>
  </si>
  <si>
    <t>Expand Empty Yard</t>
  </si>
  <si>
    <t>949: Central Capital Outlay</t>
  </si>
  <si>
    <t>Central Capital Outlay</t>
  </si>
  <si>
    <t>Central Maintenance Reserve</t>
  </si>
  <si>
    <t>Central Reserve for Capital Equipment Funding</t>
  </si>
  <si>
    <t>Workforce Development Projects</t>
  </si>
  <si>
    <t>Capital Outlay Budget Summary</t>
  </si>
  <si>
    <t>Agency Name</t>
  </si>
  <si>
    <t>Biennium</t>
  </si>
  <si>
    <t>Project Code</t>
  </si>
  <si>
    <t>Project Title</t>
  </si>
  <si>
    <t>194</t>
  </si>
  <si>
    <t/>
  </si>
  <si>
    <t>204</t>
  </si>
  <si>
    <t>247</t>
  </si>
  <si>
    <t>216</t>
  </si>
  <si>
    <t>17821</t>
  </si>
  <si>
    <t>213: Norfolk State University</t>
  </si>
  <si>
    <t>213</t>
  </si>
  <si>
    <t>Norfolk State University</t>
  </si>
  <si>
    <t>221</t>
  </si>
  <si>
    <t>18670</t>
  </si>
  <si>
    <t>Address Deferred Maintenance</t>
  </si>
  <si>
    <t>217</t>
  </si>
  <si>
    <t>215</t>
  </si>
  <si>
    <t>207: University of Virginia</t>
  </si>
  <si>
    <t>207</t>
  </si>
  <si>
    <t>University of Virginia</t>
  </si>
  <si>
    <t>260</t>
  </si>
  <si>
    <t>211</t>
  </si>
  <si>
    <t>208</t>
  </si>
  <si>
    <t>212</t>
  </si>
  <si>
    <t>720</t>
  </si>
  <si>
    <t>Natural and Historic Resources</t>
  </si>
  <si>
    <t>199</t>
  </si>
  <si>
    <t>18236</t>
  </si>
  <si>
    <t>Acquisition of land for State Parks</t>
  </si>
  <si>
    <t>403</t>
  </si>
  <si>
    <t>18624</t>
  </si>
  <si>
    <t>Acquire Land and Property</t>
  </si>
  <si>
    <t>799</t>
  </si>
  <si>
    <t>18480</t>
  </si>
  <si>
    <t>DOC Capital Infrastructure Fund</t>
  </si>
  <si>
    <t>154</t>
  </si>
  <si>
    <t>15021</t>
  </si>
  <si>
    <t>501</t>
  </si>
  <si>
    <t>15732</t>
  </si>
  <si>
    <t>Acquire, Design, Construct and Renovate Agency Facilities</t>
  </si>
  <si>
    <t>18130</t>
  </si>
  <si>
    <t>407</t>
  </si>
  <si>
    <t>16048</t>
  </si>
  <si>
    <t>Cargo Handling Facilities</t>
  </si>
  <si>
    <t>16643</t>
  </si>
  <si>
    <t>912</t>
  </si>
  <si>
    <t>123</t>
  </si>
  <si>
    <t>18369</t>
  </si>
  <si>
    <t>Improve Readiness Centers</t>
  </si>
  <si>
    <t>949</t>
  </si>
  <si>
    <t>18646</t>
  </si>
  <si>
    <t>2022 Capital Supplement Pool</t>
  </si>
  <si>
    <t>18587</t>
  </si>
  <si>
    <t>2022 State Agency Capital Account</t>
  </si>
  <si>
    <t>15776</t>
  </si>
  <si>
    <t>17968</t>
  </si>
  <si>
    <t>Planning Pool for Capital Projects</t>
  </si>
  <si>
    <t>17954</t>
  </si>
  <si>
    <t>Provides funding to be disbursed to agencies and institutions of higher education for equipment purchases related to previously authorized capital projects.</t>
  </si>
  <si>
    <t>Provides funding to support capital investment associated with bolstering technology-related education to address workforce needs.</t>
  </si>
  <si>
    <t>18418</t>
  </si>
  <si>
    <t>Chapter of Origin</t>
  </si>
  <si>
    <t>Agy Sort</t>
  </si>
  <si>
    <t>Cooperative Extension and Agricultural Research Services</t>
  </si>
  <si>
    <t>University of Virginia's College at Wise</t>
  </si>
  <si>
    <t>2024-2026</t>
  </si>
  <si>
    <t>Reassess space needs for the Supreme Court and the Court of Appeals</t>
  </si>
  <si>
    <t>Directs the Executive Secretary of the Supreme Court to collaborate with the Chief Justice and Associate Justices of the Supreme Court of Virginia, and the Chief Judge and Associate Judges of the Court of Appeals of Virginia, in consultation with the Department of General Services, to reconsider the scope of the Commonwealth Courts Building project and develop a comprehensive plan that meets the future space needs of both courts.</t>
  </si>
  <si>
    <t>Renovate and repair Fort Monroe</t>
  </si>
  <si>
    <t>Addresses deferred infrastructure upgrades and replacement needs at Fort Monroe. The Department of General Services will serve as the fiscal agent for this project on behalf of the Fort Monroe Authority.</t>
  </si>
  <si>
    <t>18191</t>
  </si>
  <si>
    <t>Renovate and Repair Fort Monroe</t>
  </si>
  <si>
    <t>Renovate office space to relocate James Monroe Building tenants and demolish Monroe Building</t>
  </si>
  <si>
    <t>Provides appropriation to demolish the James Monroe Building. This item also includes funding for renovation work and equipment to prepare other office space for current tenants of the James Monroe Building.</t>
  </si>
  <si>
    <t>18719</t>
  </si>
  <si>
    <t>Renovate office space to relocate Monroe Building tenants and demolish Monroe Building</t>
  </si>
  <si>
    <t>Supplement Renovate Dormitories project</t>
  </si>
  <si>
    <t>Provides additional appropriation to the nongeneral fund project in support of the University's housing facilities.</t>
  </si>
  <si>
    <t>18218</t>
  </si>
  <si>
    <t>Renovate Dormitories</t>
  </si>
  <si>
    <t>Aggregate Critical Deferred Maintenance</t>
  </si>
  <si>
    <t>Provides state support for an umbrella project to address deferred maintenance needs of educational and general buildings.</t>
  </si>
  <si>
    <t>18720</t>
  </si>
  <si>
    <t>Enables the university to use nongeneral funds to acquire certain adjacent or neighboring properties as they become available.</t>
  </si>
  <si>
    <t>Renovate Spotswood Hall</t>
  </si>
  <si>
    <t>Modernizes the existing residence hall to meet the demands and evolution of student housing. This project will renovate the architecture, infrastructure, technology, and life safety aspects of the building to enhance student life, promote community, and meet the demands of today's students.</t>
  </si>
  <si>
    <t>18710</t>
  </si>
  <si>
    <t>Improve Campus Infrastructure</t>
  </si>
  <si>
    <t>Provides state support to upgrade electrical transmission lines, storm water, sanitary sewer, and other utilities campus wide, which will improve campus resiliency and adaptation against flooding.</t>
  </si>
  <si>
    <t>18724</t>
  </si>
  <si>
    <t>Address deferred maintenance</t>
  </si>
  <si>
    <t>18726</t>
  </si>
  <si>
    <t>18725</t>
  </si>
  <si>
    <t>18722</t>
  </si>
  <si>
    <t>246: University of Virginia's College at Wise</t>
  </si>
  <si>
    <t>246</t>
  </si>
  <si>
    <t>18730</t>
  </si>
  <si>
    <t>236: Virginia Commonwealth University</t>
  </si>
  <si>
    <t>236</t>
  </si>
  <si>
    <t>Construct New School of Dentistry</t>
  </si>
  <si>
    <t>Provides nongeneral fund appropriation and authorization for Virginia Commonwealth University to plan through schematics for the construction of a new School of Dentistry.</t>
  </si>
  <si>
    <t>18676</t>
  </si>
  <si>
    <t>18729</t>
  </si>
  <si>
    <t>18721</t>
  </si>
  <si>
    <t>Renovate Crozet Hall</t>
  </si>
  <si>
    <t>Provides nongeneral fund appropriation to renovate Crozet Hall dining facility.</t>
  </si>
  <si>
    <t>18707</t>
  </si>
  <si>
    <t>Renovate Patchin Field Soccer &amp; Lacrosse Stadium and Paulette Hall</t>
  </si>
  <si>
    <t>Provides nongeneral fund appropriation to renovate the Patchin Field Soccer and Lacrosse Complex to include an improved playing surface, upgraded facilities and access, and to update Paulette Hall.</t>
  </si>
  <si>
    <t>18708</t>
  </si>
  <si>
    <t>Improve Campus Accessibility</t>
  </si>
  <si>
    <t>Provides state support to address campus accessibility issues.</t>
  </si>
  <si>
    <t>18723</t>
  </si>
  <si>
    <t>Construct New Student Housing</t>
  </si>
  <si>
    <t>Provides nongeneral fund appropriation to construct new student residence halls in three phases to house up to 750 additional students.</t>
  </si>
  <si>
    <t>18709</t>
  </si>
  <si>
    <t>Improve South Entrance and Campus Security</t>
  </si>
  <si>
    <t>Provides state support to make improvements to the campus's south entrance and to improve safety and security on campus, including fencing and sidewalk improvements.</t>
  </si>
  <si>
    <t>18735</t>
  </si>
  <si>
    <t>234: Cooperative Extension and Agricultural Research Services</t>
  </si>
  <si>
    <t>234</t>
  </si>
  <si>
    <t>Renovate Wilder Cooperative Extension Building</t>
  </si>
  <si>
    <t>Provides federal appropriation to address deferred maintenance and renovate the Wilder Cooperative Extension building with a federal grant.</t>
  </si>
  <si>
    <t>18711</t>
  </si>
  <si>
    <t>Improve safety and security at Eastern State Hospital</t>
  </si>
  <si>
    <t>Provides funds for renovations at Eastern State Hospital to ensure safety and security of patients, staff, and the surrounding communities. Language is included to permit the transfer of funds from this project to a similar project managed by the Department of General Services.</t>
  </si>
  <si>
    <t>18680</t>
  </si>
  <si>
    <t>Renovate, repair, and upgrade state-operated facilities</t>
  </si>
  <si>
    <t>Provides funds for the costs of upgrading, repairing, and renovating state facilities, including, but not limited to, security improvements, duress systems, HVAC systems, and other necessary projects. Language is included that will allow the director of the Department of Planning and Budget to transfer funds between this project and existing projects, including projects managed by the Department of General Services, as appropriate.</t>
  </si>
  <si>
    <t>18731</t>
  </si>
  <si>
    <t>Update list of natural area preserve acquisitions</t>
  </si>
  <si>
    <t>Updates the list of authorized natural area preserves that the agency can expand through acquisitions of contiguous or adjacent land.</t>
  </si>
  <si>
    <t>Acquisition of land for state parks</t>
  </si>
  <si>
    <t>Provides additional nongeneral fund approriation for various land acquisitions for state parks.</t>
  </si>
  <si>
    <t>Address climate control in state park yurts</t>
  </si>
  <si>
    <t>Provides appropriation to provide electric service and climate control to 49 yurts at 14 park locations.</t>
  </si>
  <si>
    <t>18732</t>
  </si>
  <si>
    <t>Underground Storage Tanks (UST) Replacement</t>
  </si>
  <si>
    <t>Provides appropriation for Phase I replacement of underground storage tanks.</t>
  </si>
  <si>
    <t>18673</t>
  </si>
  <si>
    <t>Replace Underground Storage Tanks - Phase I</t>
  </si>
  <si>
    <t>Protect and expand Buffalo Mountain Natural Area Preserve</t>
  </si>
  <si>
    <t>Provides appropriation for the expansion of Buffalo Mountain Natural Area Preserve and the acquisition of property adjacent to the preserve to develop a future state park.</t>
  </si>
  <si>
    <t>18733</t>
  </si>
  <si>
    <t>Infuses nongeneral fund appropriation into the agency's current land and property acquisition umbrella project</t>
  </si>
  <si>
    <t>Coffeewood Water Treatment Plant Upgrade</t>
  </si>
  <si>
    <t>Continues capital project 799-16111 to mitigate a groundwater issue at Coffeewood Correctional Center.</t>
  </si>
  <si>
    <t>16111</t>
  </si>
  <si>
    <t>Fund the Capital Infrastructure Fund</t>
  </si>
  <si>
    <t>Provides FY 2025 funding for the agency's Capital Infrastructure Fund, which provides a dedicated source of funding for making repairs, renovations, and other necessary improvements to correctional facilities. The Fund was originally authorized during the 2020-2022 biennium.</t>
  </si>
  <si>
    <t>Adds nongeneral fund appropriation to implement maintenance reserve projects required for the continued use of existing facilities.</t>
  </si>
  <si>
    <t>Renovate DMV Headquarters</t>
  </si>
  <si>
    <t>Provides nongeneral fund appropriation for renovations to the Department of Motor Vehicles headquarters.  The building was last renovated in 1990s.</t>
  </si>
  <si>
    <t>18712</t>
  </si>
  <si>
    <t>Provides nongeneral fund appropriation for maintenance reserve projects for the Department of Transportation's buildings and grounds.</t>
  </si>
  <si>
    <t>Continue to Acquire, Design, Construct and Renovate Agency Facilities</t>
  </si>
  <si>
    <t>Provides general fund and nongeneral fund appropriation to acquire, design, construct, and renovate facilities and land, including district facilities, residency offices, and area headquarters, to support the agency's capital needs. The general fund amount appropriated represents the claim on a portion of the proceeds credited to VDOT, approved in accordance with &amp;sect;2.2-1156 of the Code of Virginia, from the sale of surplus property acquired in a previous property exchange with the Department of Corrections.</t>
  </si>
  <si>
    <t>Provides additional nongeneral fund appropriation to continue efforts required to keep facilities operating at optimum efficiency.</t>
  </si>
  <si>
    <t>Maintain Berths and Wharfs</t>
  </si>
  <si>
    <t>Provides nongeneral fund appropriation to support periodic maintenance activity for berths and wharfs necessary to maintain proper depths of berths to accommodate Ultra Large Container Vessels and to maintain safe operating conditions of wharfs.</t>
  </si>
  <si>
    <t>18713</t>
  </si>
  <si>
    <t>Expand Suffolk Veterans Cemetery</t>
  </si>
  <si>
    <t>Authorizes federal fund support and a state interest-free treasury loan to support expansion and construction at Albert G. Horton, Jr. Memorial Veterans Cemetery in Suffolk.</t>
  </si>
  <si>
    <t>18734</t>
  </si>
  <si>
    <t>Provide federal fund appropriation for maintenance reserve projects</t>
  </si>
  <si>
    <t>Provides nongeneral fund appropriation to support maintenance reserve projects.</t>
  </si>
  <si>
    <t>10893</t>
  </si>
  <si>
    <t>Mjrp Maintenance Reserve</t>
  </si>
  <si>
    <t>Construct Indoor Small Arms Firing Range and Military-Owned Vehicle Parking Lot at the State Military Reservation</t>
  </si>
  <si>
    <t>Provides nongeneral fund appropriation to construct an indoor small arms firing range and a military-owned vehicle parking lot at the State Military Reservation.</t>
  </si>
  <si>
    <t>18714</t>
  </si>
  <si>
    <t>Provides state funds and federal nongeneral fund appropriation for repair, improvement, and modernization projects for readiness centers.</t>
  </si>
  <si>
    <t>Construct Microgrid Emergency Backup Generator at the State Military Reservation</t>
  </si>
  <si>
    <t>Provides nongeneral fund appropriation to construct a microgrid emergency backup generator at the State Military Reservation.</t>
  </si>
  <si>
    <t>18698</t>
  </si>
  <si>
    <t>Convert Southwest Virginia Readiness Center to a Regional Field Maintenance Shop</t>
  </si>
  <si>
    <t>Provides nongeneral fund appropriation to convert a readiness center into a regional field maintenance shop.</t>
  </si>
  <si>
    <t>18697</t>
  </si>
  <si>
    <t>Convert Southwest Virginia Readiness Center to Regional Field Maintenance Shop</t>
  </si>
  <si>
    <t>Exempt Six-Year Capital Outlay Plan Advisory Committee communications from Freedom of Information Act</t>
  </si>
  <si>
    <t>Language in Item 2-0 exempts written communications among Six-Year Capital Outlay Plan Advisory Committee members and their staff from the Virginia Freedom of Information Act.</t>
  </si>
  <si>
    <t>Six-Year Capital Outlay Plan Advisory Committee Meeting Requirements</t>
  </si>
  <si>
    <t>Language in Item 2-0 provides flexibility for the timing of Six-Year Capital Outlay Plan Advisory Committee meetings. Language requires the Committee to meet at least four times annually instead of quarterly.</t>
  </si>
  <si>
    <t>Adjust submission requirements for the Six-Year Capital Outlay Plan Report</t>
  </si>
  <si>
    <t>Language in Item 2-0 allows the Six-Year Capital Outlay Plan to be submitted as a report to the General Assembly instead of as legislation submitted by the Governor, as is currently required by law.</t>
  </si>
  <si>
    <t>Adjust language authorizing transfer of bonds between capital pools</t>
  </si>
  <si>
    <t>Clarifies that bond authorization and appropriation may be transferred between the Virginia College Building Authority and the Virginia Public Building Authority as part of the existing authority to transfer appropriation between capital construction pools in Section 2-0.</t>
  </si>
  <si>
    <t>Lease and Financed Purchase Authorizations</t>
  </si>
  <si>
    <t>Provides language authorizing numerous lease and financed purchase agreements in Item C-54. Language in Section 4-3.03 is also provided to clarify the criteria for lease and financed purchase agreements that require approval in the Appropriation Act and to allow the Governor to authorize agreements in instances where the nongeneral fund share of lease obligations does not exceed expected nongeneral fund revenues and the general fund share of annual lease obligations does not result in the agency exceeding its current available annual general fund appropriation.</t>
  </si>
  <si>
    <t>18715</t>
  </si>
  <si>
    <t>Authorization of Leases and Financed Purchase Agreements</t>
  </si>
  <si>
    <t>Redirect balances from completed or cancelled standalone projects</t>
  </si>
  <si>
    <t>Redirects remaining appropriation balances from completed or cancelled projects to capital construction pools where expected funding needs exceed available funding.</t>
  </si>
  <si>
    <t>Planning Pool</t>
  </si>
  <si>
    <t>Authorizes three projects for planning, including a renovation of the Library of Virginia, renovation of Darden Hall at the University of Virginia's College at Wise, and a child and adolescent psychiatric treatment facility.</t>
  </si>
  <si>
    <t>Reassess projects that have not proceeded with construction within five years</t>
  </si>
  <si>
    <t>Language in Item 2-0 requires the Six-Year Capital Outlay Plan Advisory Committee to reevaluate capital projects that have not proceeded to construction five years after being initially authorized and to recommend whether such projects should remain authorized or be rescinded as specified in the Appropriation Act.</t>
  </si>
  <si>
    <t>Capital Funding Framework</t>
  </si>
  <si>
    <t>Provides language in Section 4-4.02 establishing state capital funding policies. Policies provide that annual general fund-supported capital appropriation amounts shall not exceed one percent of general fund revenue plus debt capacity and any prior-year general fund appropriation balances that were not reappropriated. At least one percent of general fund revenue shall be targeted to address maintenance needs of existing state facilities. Additionally, institutions of higher education with Tier III operational authority shall fund 25 percent of new construction, major renovations, and acquisition project costs in support of their Educational and General Programs from their own nongeneral fund resources, with exceptions for several institutions with limited nongeneral fund revenues.</t>
  </si>
  <si>
    <t>Central Maintenance Reserve Allocations</t>
  </si>
  <si>
    <t>Provides funding to be distributed to agencies and institutions of higher education to address maintenance needs in state-owned facilities.</t>
  </si>
  <si>
    <t>Provide additional funding for 2022 state agency capital pool</t>
  </si>
  <si>
    <t>Provides additional funding for the 2022 State Agency Construction pool and provides that the Virginia State Police Training Academy shall be limited to total state funding of no more than $100.0 million and may adjust the size and scope of the project to accommodate the funding limitations.</t>
  </si>
  <si>
    <t>Provide funding for Central Reserve for Capital Equipment</t>
  </si>
  <si>
    <t>Additional funding for capital supplement pool</t>
  </si>
  <si>
    <t>Provides additional funding in the central capital supplement pool in order to address shortfalls for previously authorized projects due to current market conditions.</t>
  </si>
  <si>
    <t>Provide funding for workforce development projects</t>
  </si>
  <si>
    <t>Provide 2024 Public Educational Institution Construction Pool funding</t>
  </si>
  <si>
    <t>Provides funding for the construction of a variety of capital projects at institutions of higher education. Funding for multiple projects is pooled together centrally and subject to the capital pool process in Section 2.2-1515 et. seq, Code of Virginia.</t>
  </si>
  <si>
    <t>18717</t>
  </si>
  <si>
    <t>2024 Public Educational Institution Capital Account</t>
  </si>
  <si>
    <t>Provide 2024 State Agency Capital Account funding</t>
  </si>
  <si>
    <t>Provides funding for the construction of a variety of capital projects for state agencies. Funding for multiple projects is pooled together centrally and subject to the capital pool process in Section 2.2-1515 et. seq, Code of Virginia. This pool includes projects for agencies other than institutions of higher education.</t>
  </si>
  <si>
    <t>18718</t>
  </si>
  <si>
    <t>2024 State Agency Capital Account</t>
  </si>
  <si>
    <t xml:space="preserve">2024-2026 Commonwealth of Virginia Budget Changes </t>
  </si>
  <si>
    <t>2024 Session (HB/SB 30 Introduced)</t>
  </si>
  <si>
    <t>HB/SB 30</t>
  </si>
  <si>
    <t>2024 - HB/SB 30</t>
  </si>
  <si>
    <t>Filters for 2024-2026 Biennium Capital Outlay Summary</t>
  </si>
  <si>
    <t>2025 GF Dollars</t>
  </si>
  <si>
    <t>2026 GF Dollars</t>
  </si>
  <si>
    <t>2025 NGF Dollars</t>
  </si>
  <si>
    <t>2026 NGF Dollars</t>
  </si>
  <si>
    <t>2025 State Supported Debt</t>
  </si>
  <si>
    <t>2026 State Supported Debt</t>
  </si>
  <si>
    <t>2025 Other Debt</t>
  </si>
  <si>
    <t>2026 Other Debt</t>
  </si>
  <si>
    <t>FY 2025 GF</t>
  </si>
  <si>
    <t>FY 2026 GF</t>
  </si>
  <si>
    <t>FY 2025 NGF</t>
  </si>
  <si>
    <t>FY 2026 NGF</t>
  </si>
  <si>
    <t>FY 2025 State Supported Debt Financing</t>
  </si>
  <si>
    <t>FY 2026 State Supported Debt Financing</t>
  </si>
  <si>
    <t>FY 2025 9c Debt</t>
  </si>
  <si>
    <t>FY 2026 9c Debt</t>
  </si>
  <si>
    <t>FY 2025 9d Debt</t>
  </si>
  <si>
    <t>FY 2026 9d Debt</t>
  </si>
  <si>
    <t>FY 2025 Other Debt Financing</t>
  </si>
  <si>
    <t>FY 2026 Other Debt Financing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</si>
</sst>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6" formatCode="&quot;$&quot;#,##0_);[Red]\(&quot;$&quot;#,##0\)"/>
  </numFmts>
  <fonts count="7"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u/>
      <sz val="11"/>
      <color theme="1"/>
      <name val="Calibri"/>
      <family val="2"/>
      <scheme val="minor"/>
    </font>
    <font>
      <b/>
      <i/>
      <sz val="11"/>
      <color theme="1"/>
      <name val="Calibri"/>
      <family val="2"/>
      <scheme val="minor"/>
    </font>
    <font>
      <sz val="8"/>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6" fontId="1" fillId="0" borderId="0" xfId="0" applyNumberFormat="1" applyFont="1"/>
    <xf numFmtId="0" fontId="1" fillId="0" borderId="0" xfId="0" applyFont="1"/>
    <xf numFmtId="0" fontId="2" fillId="0" borderId="0" xfId="0" applyFont="1"/>
    <xf numFmtId="0" fontId="3" fillId="0" borderId="0" xfId="0" applyFont="1"/>
    <xf numFmtId="0" fontId="0" fillId="0" borderId="0" xfId="0" applyAlignment="1">
      <alignment horizontal="left" indent="1"/>
    </xf>
    <xf numFmtId="0" fontId="1" fillId="0" borderId="0" xfId="0" applyFont="1" applyAlignment="1">
      <alignment horizontal="right"/>
    </xf>
    <xf numFmtId="6" fontId="1" fillId="0" borderId="0" xfId="0" applyNumberFormat="1" applyFont="1" applyAlignment="1">
      <alignment horizontal="center"/>
    </xf>
    <xf numFmtId="0" fontId="5" fillId="0" borderId="0" xfId="0" applyFont="1"/>
    <xf numFmtId="0" fontId="4" fillId="0" borderId="0" xfId="0" applyFont="1" applyAlignment="1">
      <alignment horizontal="center" wrapText="1"/>
    </xf>
    <xf numFmtId="0" fontId="0" fillId="0" borderId="0" xfId="0" applyAlignment="1">
      <alignment horizontal="center" vertical="center" wrapText="1"/>
    </xf>
    <xf numFmtId="0" fontId="0" fillId="0" borderId="0" xfId="0" applyAlignment="1">
      <alignment vertical="top"/>
    </xf>
    <xf numFmtId="0" fontId="0" fillId="0" borderId="0" xfId="0" applyAlignment="1">
      <alignment vertical="top" wrapText="1"/>
    </xf>
    <xf numFmtId="0" fontId="0" fillId="0" borderId="0" xfId="0" applyAlignment="1">
      <alignment horizontal="center" vertical="top"/>
    </xf>
    <xf numFmtId="6" fontId="0" fillId="0" borderId="0" xfId="0" applyNumberFormat="1" applyAlignment="1">
      <alignment vertical="top"/>
    </xf>
    <xf numFmtId="0" fontId="0" fillId="0" borderId="0" xfId="0" applyAlignment="1">
      <alignment horizontal="center" vertical="top" wrapText="1"/>
    </xf>
    <xf numFmtId="38" fontId="0" fillId="0" borderId="0" xfId="0" applyNumberFormat="1" applyAlignment="1">
      <alignment horizontal="center" vertical="top"/>
    </xf>
    <xf numFmtId="6" fontId="0" fillId="0" borderId="0" xfId="0" applyNumberFormat="1" applyAlignment="1">
      <alignment horizontal="center" vertical="top"/>
    </xf>
  </cellXfs>
  <cellStyles count="1">
    <cellStyle name="Normal" xfId="0" builtinId="0"/>
  </cellStyles>
  <dxfs count="40">
    <dxf>
      <numFmt numFmtId="10" formatCode="&quot;$&quot;#,##0_);[Red]\(&quot;$&quot;#,##0\)"/>
      <alignment horizontal="center" vertical="top" textRotation="0" wrapText="0" indent="0" justifyLastLine="0" shrinkToFit="0" readingOrder="0"/>
    </dxf>
    <dxf>
      <numFmt numFmtId="6" formatCode="#,##0_);[Red]\(#,##0\)"/>
      <alignment horizontal="center"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10" formatCode="&quot;$&quot;#,##0_);[Red]\(&quot;$&quot;#,##0\)"/>
      <alignment horizontal="general"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1" indent="0" justifyLastLine="0" shrinkToFit="0" readingOrder="0"/>
    </dxf>
    <dxf>
      <numFmt numFmtId="0" formatCode="General"/>
      <alignment horizontal="center" vertical="top" textRotation="0" wrapText="0" indent="0" justifyLastLine="0" shrinkToFit="0" readingOrder="0"/>
    </dxf>
    <dxf>
      <numFmt numFmtId="0" formatCode="General"/>
      <alignment horizontal="center" vertical="top" textRotation="0" wrapText="0" indent="0" justifyLastLine="0" shrinkToFit="0" readingOrder="0"/>
    </dxf>
    <dxf>
      <numFmt numFmtId="0" formatCode="General"/>
      <alignment horizontal="general" vertical="top" textRotation="0" wrapText="0" indent="0" justifyLastLine="0" shrinkToFit="0" readingOrder="0"/>
    </dxf>
    <dxf>
      <numFmt numFmtId="0" formatCode="General"/>
      <alignment horizontal="center" vertical="top" textRotation="0" wrapText="0" indent="0" justifyLastLine="0" shrinkToFit="0" readingOrder="0"/>
    </dxf>
    <dxf>
      <alignment horizontal="general" vertical="top" textRotation="0" wrapText="1" indent="0" justifyLastLine="0" shrinkToFit="0" readingOrder="0"/>
    </dxf>
    <dxf>
      <numFmt numFmtId="0" formatCode="General"/>
      <alignment horizontal="general" vertical="top" textRotation="0" wrapText="1" indent="0" justifyLastLine="0" shrinkToFit="0" readingOrder="0"/>
    </dxf>
    <dxf>
      <alignment horizontal="general" vertical="top" textRotation="0" wrapText="0" indent="0" justifyLastLine="0" shrinkToFit="0" readingOrder="0"/>
    </dxf>
    <dxf>
      <alignment horizontal="center" vertical="center" textRotation="0" wrapText="1" indent="0" justifyLastLine="0" shrinkToFit="0" readingOrder="0"/>
    </dxf>
    <dxf>
      <fill>
        <patternFill patternType="solid">
          <fgColor theme="4" tint="0.79998168889431442"/>
          <bgColor theme="4" tint="0.79998168889431442"/>
        </patternFill>
      </fill>
    </dxf>
    <dxf>
      <fill>
        <patternFill patternType="solid">
          <fgColor theme="4" tint="0.79992065187536243"/>
          <bgColor rgb="FFF0F0F0"/>
        </patternFill>
      </fill>
    </dxf>
    <dxf>
      <font>
        <b/>
        <color theme="1"/>
      </font>
    </dxf>
    <dxf>
      <font>
        <b/>
        <color theme="1"/>
      </font>
    </dxf>
    <dxf>
      <font>
        <b/>
        <color theme="1"/>
      </font>
      <border>
        <top style="double">
          <color theme="4"/>
        </top>
      </border>
    </dxf>
    <dxf>
      <font>
        <b/>
        <color theme="0"/>
      </font>
      <fill>
        <patternFill patternType="solid">
          <fgColor theme="4"/>
          <bgColor rgb="FF78909C"/>
        </patternFill>
      </fill>
    </dxf>
    <dxf>
      <font>
        <color theme="1"/>
      </font>
      <border>
        <left style="thin">
          <color theme="2" tint="-0.24994659260841701"/>
        </left>
        <right style="thin">
          <color theme="2" tint="-0.24994659260841701"/>
        </right>
        <top style="thin">
          <color theme="2" tint="-0.24994659260841701"/>
        </top>
        <bottom style="thin">
          <color theme="2" tint="-0.24994659260841701"/>
        </bottom>
        <vertical style="thin">
          <color theme="2" tint="-0.24994659260841701"/>
        </vertical>
        <horizontal style="thin">
          <color theme="2" tint="-0.24994659260841701"/>
        </horizontal>
      </border>
    </dxf>
    <dxf>
      <font>
        <b/>
        <color theme="1"/>
      </font>
      <border>
        <bottom style="thin">
          <color theme="4"/>
        </bottom>
        <vertical/>
        <horizontal/>
      </border>
    </dxf>
    <dxf>
      <font>
        <sz val="10"/>
        <color theme="1"/>
      </font>
      <border>
        <left style="thin">
          <color theme="4"/>
        </left>
        <right style="thin">
          <color theme="4"/>
        </right>
        <top style="thin">
          <color theme="4"/>
        </top>
        <bottom style="thin">
          <color theme="4"/>
        </bottom>
        <vertical/>
        <horizontal/>
      </border>
    </dxf>
  </dxfs>
  <tableStyles count="2" defaultTableStyle="TableStyleMedium2" defaultPivotStyle="PivotStyleLight16">
    <tableStyle name="SlicerStyleDark1 2" pivot="0" table="0" count="10" xr9:uid="{00000000-0011-0000-FFFF-FFFF00000000}">
      <tableStyleElement type="wholeTable" dxfId="39"/>
      <tableStyleElement type="headerRow" dxfId="38"/>
    </tableStyle>
    <tableStyle name="TableStyleMedium2 2" pivot="0" count="7" xr9:uid="{00000000-0011-0000-FFFF-FFFF01000000}">
      <tableStyleElement type="wholeTable" dxfId="37"/>
      <tableStyleElement type="headerRow" dxfId="36"/>
      <tableStyleElement type="totalRow" dxfId="35"/>
      <tableStyleElement type="firstColumn" dxfId="34"/>
      <tableStyleElement type="lastColumn" dxfId="33"/>
      <tableStyleElement type="firstRowStripe" dxfId="32"/>
      <tableStyleElement type="firstColumnStripe" dxfId="31"/>
    </tableStyle>
  </tableStyles>
  <colors>
    <mruColors>
      <color rgb="FF78909C"/>
      <color rgb="FFF0F0F0"/>
      <color rgb="FFE8E8E8"/>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theme="4" tint="-0.249977111117893"/>
          </font>
          <fill>
            <patternFill patternType="solid">
              <fgColor theme="4" tint="0.59999389629810485"/>
              <bgColor theme="4" tint="0.59999389629810485"/>
            </patternFill>
          </fill>
          <border>
            <left style="thin">
              <color theme="4" tint="0.59999389629810485"/>
            </left>
            <right style="thin">
              <color theme="4" tint="0.59999389629810485"/>
            </right>
            <top style="thin">
              <color theme="4" tint="0.59999389629810485"/>
            </top>
            <bottom style="thin">
              <color theme="4" tint="0.59999389629810485"/>
            </bottom>
            <vertical/>
            <horizontal/>
          </border>
        </dxf>
        <dxf>
          <font>
            <color theme="0"/>
          </font>
          <fill>
            <patternFill patternType="solid">
              <fgColor theme="4"/>
              <bgColor rgb="FF78909C"/>
            </patternFill>
          </fill>
          <border>
            <left style="thin">
              <color theme="4"/>
            </left>
            <right style="thin">
              <color theme="4"/>
            </right>
            <top style="thin">
              <color theme="4"/>
            </top>
            <bottom style="thin">
              <color theme="4"/>
            </bottom>
            <vertical/>
            <horizontal/>
          </border>
        </dxf>
        <dxf>
          <font>
            <color rgb="FF959595"/>
          </font>
          <fill>
            <patternFill patternType="solid">
              <fgColor rgb="FFDFDFDF"/>
              <bgColor rgb="FFDFDFDF"/>
            </patternFill>
          </fill>
          <border>
            <left style="thin">
              <color rgb="FFDFDFDF"/>
            </left>
            <right style="thin">
              <color rgb="FFDFDFDF"/>
            </right>
            <top style="thin">
              <color rgb="FFDFDFDF"/>
            </top>
            <bottom style="thin">
              <color rgb="FFDFDFDF"/>
            </bottom>
            <vertical/>
            <horizontal/>
          </border>
        </dxf>
        <dxf>
          <font>
            <color rgb="FF000000"/>
          </font>
          <fill>
            <patternFill patternType="solid">
              <fgColor rgb="FFC0C0C0"/>
              <bgColor rgb="FFC0C0C0"/>
            </patternFill>
          </fill>
          <border>
            <left style="thin">
              <color rgb="FFC0C0C0"/>
            </left>
            <right style="thin">
              <color rgb="FFC0C0C0"/>
            </right>
            <top style="thin">
              <color rgb="FFC0C0C0"/>
            </top>
            <bottom style="thin">
              <color rgb="FFC0C0C0"/>
            </bottom>
            <vertical/>
            <horizontal/>
          </border>
        </dxf>
      </x14:dxfs>
    </ext>
    <ext xmlns:x14="http://schemas.microsoft.com/office/spreadsheetml/2009/9/main" uri="{EB79DEF2-80B8-43e5-95BD-54CBDDF9020C}">
      <x14:slicerStyles defaultSlicerStyle="SlicerStyleLight1">
        <x14:slicerStyle name="SlicerStyleDark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microsoft.com/office/2007/relationships/slicerCache" Target="slicerCaches/slicerCache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customXml" Target="../customXml/item1.xml"/><Relationship Id="rId5" Type="http://schemas.microsoft.com/office/2007/relationships/slicerCache" Target="slicerCaches/slicerCache3.xml"/><Relationship Id="rId10" Type="http://schemas.openxmlformats.org/officeDocument/2006/relationships/calcChain" Target="calcChain.xml"/><Relationship Id="rId4" Type="http://schemas.microsoft.com/office/2007/relationships/slicerCache" Target="slicerCaches/slicerCache2.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20</xdr:row>
      <xdr:rowOff>39915</xdr:rowOff>
    </xdr:from>
    <xdr:to>
      <xdr:col>8</xdr:col>
      <xdr:colOff>292100</xdr:colOff>
      <xdr:row>30</xdr:row>
      <xdr:rowOff>1</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0" y="3907065"/>
          <a:ext cx="6972300" cy="1801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t>Filter Instructions</a:t>
          </a:r>
        </a:p>
        <a:p>
          <a:endParaRPr lang="en-US" sz="1100" b="1" u="sng"/>
        </a:p>
        <a:p>
          <a:r>
            <a:rPr lang="en-US" sz="1100" b="0" u="none"/>
            <a:t>- To</a:t>
          </a:r>
          <a:r>
            <a:rPr lang="en-US" sz="1100" b="0" u="none" baseline="0"/>
            <a:t> filter the data on the 2024-2026 Capital Summary tab, select items on the Filters tab.  </a:t>
          </a:r>
        </a:p>
        <a:p>
          <a:endParaRPr lang="en-US" sz="1100" b="0" u="none" baseline="0"/>
        </a:p>
        <a:p>
          <a:r>
            <a:rPr lang="en-US" sz="1100" b="0" u="none" baseline="0"/>
            <a:t>- To clear filters for a specific category, click the filter button in the upper right corner of the slicer box: </a:t>
          </a:r>
        </a:p>
        <a:p>
          <a:endParaRPr lang="en-US" sz="1100" b="0" u="none" baseline="0"/>
        </a:p>
        <a:p>
          <a:r>
            <a:rPr lang="en-US" sz="1100" b="0" u="none" baseline="0"/>
            <a:t>- To mult-select items, hold the "Ctrl" key as you select items. </a:t>
          </a:r>
        </a:p>
        <a:p>
          <a:endParaRPr lang="en-US" sz="1100" b="0" u="none" baseline="0"/>
        </a:p>
        <a:p>
          <a:r>
            <a:rPr lang="en-US" sz="1100" b="0" u="none" baseline="0"/>
            <a:t>- Click the 2024-2026 Capital Summary tab to view filtered information</a:t>
          </a:r>
        </a:p>
        <a:p>
          <a:endParaRPr lang="en-US" sz="1100" b="0" u="none"/>
        </a:p>
      </xdr:txBody>
    </xdr:sp>
    <xdr:clientData/>
  </xdr:twoCellAnchor>
  <xdr:twoCellAnchor editAs="oneCell">
    <xdr:from>
      <xdr:col>7</xdr:col>
      <xdr:colOff>329293</xdr:colOff>
      <xdr:row>23</xdr:row>
      <xdr:rowOff>165555</xdr:rowOff>
    </xdr:from>
    <xdr:to>
      <xdr:col>7</xdr:col>
      <xdr:colOff>548298</xdr:colOff>
      <xdr:row>25</xdr:row>
      <xdr:rowOff>98149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a:off x="5949043" y="4585155"/>
          <a:ext cx="219005" cy="300894"/>
        </a:xfrm>
        <a:prstGeom prst="rect">
          <a:avLst/>
        </a:prstGeom>
      </xdr:spPr>
    </xdr:pic>
    <xdr:clientData/>
  </xdr:twoCellAnchor>
  <xdr:twoCellAnchor editAs="absolute">
    <xdr:from>
      <xdr:col>0</xdr:col>
      <xdr:colOff>44450</xdr:colOff>
      <xdr:row>4</xdr:row>
      <xdr:rowOff>50801</xdr:rowOff>
    </xdr:from>
    <xdr:to>
      <xdr:col>5</xdr:col>
      <xdr:colOff>971550</xdr:colOff>
      <xdr:row>12</xdr:row>
      <xdr:rowOff>38101</xdr:rowOff>
    </xdr:to>
    <mc:AlternateContent xmlns:mc="http://schemas.openxmlformats.org/markup-compatibility/2006" xmlns:sle15="http://schemas.microsoft.com/office/drawing/2012/slicer">
      <mc:Choice Requires="sle15">
        <xdr:graphicFrame macro="">
          <xdr:nvGraphicFramePr>
            <xdr:cNvPr id="2" name="Secretarial Area">
              <a:extLst>
                <a:ext uri="{FF2B5EF4-FFF2-40B4-BE49-F238E27FC236}">
                  <a16:creationId xmlns:a16="http://schemas.microsoft.com/office/drawing/2014/main" id="{8E6270E2-CEF2-4CAF-9004-059C97363084}"/>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cretarial Area"/>
            </a:graphicData>
          </a:graphic>
        </xdr:graphicFrame>
      </mc:Choice>
      <mc:Fallback xmlns="">
        <xdr:sp macro="" textlink="">
          <xdr:nvSpPr>
            <xdr:cNvPr id="0" name=""/>
            <xdr:cNvSpPr>
              <a:spLocks noTextEdit="1"/>
            </xdr:cNvSpPr>
          </xdr:nvSpPr>
          <xdr:spPr>
            <a:xfrm>
              <a:off x="44450" y="971551"/>
              <a:ext cx="4425950" cy="1460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5</xdr:col>
      <xdr:colOff>1009650</xdr:colOff>
      <xdr:row>4</xdr:row>
      <xdr:rowOff>50801</xdr:rowOff>
    </xdr:from>
    <xdr:to>
      <xdr:col>11</xdr:col>
      <xdr:colOff>800100</xdr:colOff>
      <xdr:row>21</xdr:row>
      <xdr:rowOff>50801</xdr:rowOff>
    </xdr:to>
    <mc:AlternateContent xmlns:mc="http://schemas.openxmlformats.org/markup-compatibility/2006" xmlns:sle15="http://schemas.microsoft.com/office/drawing/2012/slicer">
      <mc:Choice Requires="sle15">
        <xdr:graphicFrame macro="">
          <xdr:nvGraphicFramePr>
            <xdr:cNvPr id="3" name="Agency">
              <a:extLst>
                <a:ext uri="{FF2B5EF4-FFF2-40B4-BE49-F238E27FC236}">
                  <a16:creationId xmlns:a16="http://schemas.microsoft.com/office/drawing/2014/main" id="{E3F63040-3505-436D-836B-5ACEF7606A96}"/>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Agency"/>
            </a:graphicData>
          </a:graphic>
        </xdr:graphicFrame>
      </mc:Choice>
      <mc:Fallback xmlns="">
        <xdr:sp macro="" textlink="">
          <xdr:nvSpPr>
            <xdr:cNvPr id="0" name=""/>
            <xdr:cNvSpPr>
              <a:spLocks noTextEdit="1"/>
            </xdr:cNvSpPr>
          </xdr:nvSpPr>
          <xdr:spPr>
            <a:xfrm>
              <a:off x="4508500" y="971551"/>
              <a:ext cx="6076950" cy="31305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0</xdr:col>
      <xdr:colOff>63500</xdr:colOff>
      <xdr:row>12</xdr:row>
      <xdr:rowOff>76201</xdr:rowOff>
    </xdr:from>
    <xdr:to>
      <xdr:col>3</xdr:col>
      <xdr:colOff>374650</xdr:colOff>
      <xdr:row>19</xdr:row>
      <xdr:rowOff>6351</xdr:rowOff>
    </xdr:to>
    <mc:AlternateContent xmlns:mc="http://schemas.openxmlformats.org/markup-compatibility/2006" xmlns:sle15="http://schemas.microsoft.com/office/drawing/2012/slicer">
      <mc:Choice Requires="sle15">
        <xdr:graphicFrame macro="">
          <xdr:nvGraphicFramePr>
            <xdr:cNvPr id="4" name="Session / Chapter">
              <a:extLst>
                <a:ext uri="{FF2B5EF4-FFF2-40B4-BE49-F238E27FC236}">
                  <a16:creationId xmlns:a16="http://schemas.microsoft.com/office/drawing/2014/main" id="{2C9B79EA-88A1-4C4C-BE66-B6AF2C094B4A}"/>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Session / Chapter"/>
            </a:graphicData>
          </a:graphic>
        </xdr:graphicFrame>
      </mc:Choice>
      <mc:Fallback xmlns="">
        <xdr:sp macro="" textlink="">
          <xdr:nvSpPr>
            <xdr:cNvPr id="0" name=""/>
            <xdr:cNvSpPr>
              <a:spLocks noTextEdit="1"/>
            </xdr:cNvSpPr>
          </xdr:nvSpPr>
          <xdr:spPr>
            <a:xfrm>
              <a:off x="63500" y="2470151"/>
              <a:ext cx="2139950" cy="10668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3</xdr:col>
      <xdr:colOff>431800</xdr:colOff>
      <xdr:row>12</xdr:row>
      <xdr:rowOff>76201</xdr:rowOff>
    </xdr:from>
    <xdr:to>
      <xdr:col>5</xdr:col>
      <xdr:colOff>952500</xdr:colOff>
      <xdr:row>18</xdr:row>
      <xdr:rowOff>50801</xdr:rowOff>
    </xdr:to>
    <mc:AlternateContent xmlns:mc="http://schemas.openxmlformats.org/markup-compatibility/2006" xmlns:sle15="http://schemas.microsoft.com/office/drawing/2012/slicer">
      <mc:Choice Requires="sle15">
        <xdr:graphicFrame macro="">
          <xdr:nvGraphicFramePr>
            <xdr:cNvPr id="5" name="Type">
              <a:extLst>
                <a:ext uri="{FF2B5EF4-FFF2-40B4-BE49-F238E27FC236}">
                  <a16:creationId xmlns:a16="http://schemas.microsoft.com/office/drawing/2014/main" id="{122C92C8-5687-4B5A-A8AF-49A22B671B98}"/>
                </a:ext>
              </a:extLst>
            </xdr:cNvPr>
            <xdr:cNvGraphicFramePr>
              <a:graphicFrameLocks noMove="1" noResize="1"/>
            </xdr:cNvGraphicFramePr>
          </xdr:nvGraphicFramePr>
          <xdr:xfrm>
            <a:off x="0" y="0"/>
            <a:ext cx="0" cy="0"/>
          </xdr:xfrm>
          <a:graphic>
            <a:graphicData uri="http://schemas.microsoft.com/office/drawing/2010/slicer">
              <sle:slicer xmlns:sle="http://schemas.microsoft.com/office/drawing/2010/slicer" name="Type"/>
            </a:graphicData>
          </a:graphic>
        </xdr:graphicFrame>
      </mc:Choice>
      <mc:Fallback xmlns="">
        <xdr:sp macro="" textlink="">
          <xdr:nvSpPr>
            <xdr:cNvPr id="0" name=""/>
            <xdr:cNvSpPr>
              <a:spLocks noTextEdit="1"/>
            </xdr:cNvSpPr>
          </xdr:nvSpPr>
          <xdr:spPr>
            <a:xfrm>
              <a:off x="2260600" y="2470151"/>
              <a:ext cx="2190750" cy="1079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cretarial_Area" xr10:uid="{D992AA13-9D24-43C6-B13B-3905B1C16543}" sourceName="Secretarial Area">
  <extLst>
    <x:ext xmlns:x15="http://schemas.microsoft.com/office/spreadsheetml/2010/11/main" uri="{2F2917AC-EB37-4324-AD4E-5DD8C200BD13}">
      <x15:tableSlicerCache tableId="1" column="1"/>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gency" xr10:uid="{C5912CDB-4378-4F52-85EC-1C903F9A104E}" sourceName="Agency">
  <extLst>
    <x:ext xmlns:x15="http://schemas.microsoft.com/office/spreadsheetml/2010/11/main" uri="{2F2917AC-EB37-4324-AD4E-5DD8C200BD13}">
      <x15:tableSlicerCache tableId="1" column="2"/>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ession___Chapter" xr10:uid="{B866021B-C3AE-4662-ABA4-C01F0AEB3B95}" sourceName="Session / Chapter">
  <extLst>
    <x:ext xmlns:x15="http://schemas.microsoft.com/office/spreadsheetml/2010/11/main" uri="{2F2917AC-EB37-4324-AD4E-5DD8C200BD13}">
      <x15:tableSlicerCache tableId="1" column="25"/>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ype" xr10:uid="{A4884DC2-4850-4DEC-9CA5-B5558A0DF1BF}" sourceName="Type">
  <extLst>
    <x:ext xmlns:x15="http://schemas.microsoft.com/office/spreadsheetml/2010/11/main" uri="{2F2917AC-EB37-4324-AD4E-5DD8C200BD13}">
      <x15:tableSlicerCache tableId="1" column="7"/>
    </x:ext>
    <x:ext xmlns:x15="http://schemas.microsoft.com/office/spreadsheetml/2010/11/main" uri="{470722E0-AACD-4C17-9CDC-17EF765DBC7E}">
      <x15:slicerCacheHideItemsWithNoData/>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Secretarial Area" xr10:uid="{3F42A23D-8959-4D79-9F51-A56DF24D3473}" cache="Slicer_Secretarial_Area" caption="Secretarial Area" columnCount="2" style="SlicerStyleDark1 2" lockedPosition="1" rowHeight="182880"/>
  <slicer name="Agency" xr10:uid="{989457DD-207D-4C67-92C0-682F5AB7D5F9}" cache="Slicer_Agency" caption="Agency" columnCount="2" style="SlicerStyleDark1 2" lockedPosition="1" rowHeight="182880"/>
  <slicer name="Session / Chapter" xr10:uid="{91BAD999-072C-498E-A7E1-518C981224FC}" cache="Slicer_Session___Chapter" caption="Session / Chapter" style="SlicerStyleDark1 2" lockedPosition="1" rowHeight="182880"/>
  <slicer name="Type" xr10:uid="{AD21245E-8186-442B-9BBC-79E1209E0354}" cache="Slicer_Type" caption="Type" style="SlicerStyleDark1 2" lockedPosition="1" rowHeight="18288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EBDED99-FAB0-409C-A586-F145898B4E86}" name="Tbl_CapitalSummary" displayName="Tbl_CapitalSummary" ref="B4:AD65" totalsRowShown="0" headerRowDxfId="30" dataDxfId="29">
  <autoFilter ref="B4:AD65" xr:uid="{7EBDED99-FAB0-409C-A586-F145898B4E86}"/>
  <sortState xmlns:xlrd2="http://schemas.microsoft.com/office/spreadsheetml/2017/richdata2" ref="B5:AD65">
    <sortCondition ref="AC5:AC65"/>
    <sortCondition ref="AD5:AD65"/>
    <sortCondition ref="I5:I65"/>
    <sortCondition descending="1" ref="L5:L65"/>
  </sortState>
  <tableColumns count="29">
    <tableColumn id="1" xr3:uid="{EF7184DA-586A-45FE-8956-D7DA8C82BAEE}" name="Secretarial Area" dataDxfId="28"/>
    <tableColumn id="2" xr3:uid="{A3F019B2-D5B9-47CD-981B-6D48B260592E}" name="Agency" dataDxfId="27"/>
    <tableColumn id="3" xr3:uid="{8F9F9514-08C5-4130-8C70-D553122EAC0D}" name="Agency Code" dataDxfId="26"/>
    <tableColumn id="4" xr3:uid="{E77163A9-CFC6-4A95-9A52-191A9E00A814}" name="Agency Name" dataDxfId="25"/>
    <tableColumn id="5" xr3:uid="{D1E73911-7FD7-47B6-AED3-85F2B59C2379}" name="Biennium" dataDxfId="24"/>
    <tableColumn id="6" xr3:uid="{6451049C-8A20-4FA5-AE8C-08753CDCB8A1}" name="Budget Round" dataDxfId="23"/>
    <tableColumn id="26" xr3:uid="{939A1679-D274-495C-84D3-07CE944E8350}" name="Session" dataDxfId="22"/>
    <tableColumn id="27" xr3:uid="{097B1B1E-F3DB-42D6-8145-C93A4618BD9A}" name="Session Sort" dataDxfId="21"/>
    <tableColumn id="24" xr3:uid="{D38B8782-4E76-464C-8D11-C15878801F15}" name="Chapter of Origin" dataDxfId="20"/>
    <tableColumn id="25" xr3:uid="{EA27629C-1380-48ED-807A-6F216DFEFB42}" name="Session / Chapter" dataDxfId="19"/>
    <tableColumn id="7" xr3:uid="{3FA0B4FC-81BF-4B1D-9FCE-B411FC61E56B}" name="Type" dataDxfId="18"/>
    <tableColumn id="8" xr3:uid="{CFFB957A-EE7A-4A0C-BC25-BC60E28BA41E}" name="Title" dataDxfId="17"/>
    <tableColumn id="9" xr3:uid="{E022897F-68DF-4AAF-AD67-CF54F4146804}" name="Description" dataDxfId="16"/>
    <tableColumn id="10" xr3:uid="{62979831-E394-4FBD-B864-8B36B3FFE042}" name="Project Code" dataDxfId="15"/>
    <tableColumn id="11" xr3:uid="{94319236-77F6-4D1D-8695-4A631EB1A53C}" name="Project Title" dataDxfId="14"/>
    <tableColumn id="12" xr3:uid="{4B978850-B318-4CD5-A8D7-0C8DC502EE98}" name="FY 2025 GF" dataDxfId="13"/>
    <tableColumn id="13" xr3:uid="{BCC8B525-700D-4BC5-8B48-CCB84E05D309}" name="FY 2026 GF" dataDxfId="12"/>
    <tableColumn id="14" xr3:uid="{501E034A-1713-4ECC-BF9B-A2751615D1F7}" name="FY 2025 NGF" dataDxfId="11"/>
    <tableColumn id="15" xr3:uid="{2BA06A00-878B-4834-9EFC-861AE63AE263}" name="FY 2026 NGF" dataDxfId="10"/>
    <tableColumn id="16" xr3:uid="{C91A4597-71DA-4236-ACF5-DB1F01DF0518}" name="FY 2025 State Supported Debt Financing" dataDxfId="9"/>
    <tableColumn id="17" xr3:uid="{D463ECFB-0C78-4796-BDDD-8754496A7590}" name="FY 2026 State Supported Debt Financing" dataDxfId="8"/>
    <tableColumn id="18" xr3:uid="{E8166DF0-29B1-4E80-85A4-7C44067F6E20}" name="FY 2025 9c Debt" dataDxfId="7"/>
    <tableColumn id="19" xr3:uid="{F655B704-558E-41A0-BE8A-56C06719825C}" name="FY 2026 9c Debt" dataDxfId="6"/>
    <tableColumn id="20" xr3:uid="{CFA09CA1-F963-445B-942B-5EFD6700741E}" name="FY 2025 9d Debt" dataDxfId="5"/>
    <tableColumn id="21" xr3:uid="{92382A8C-A4DE-49D8-BCEE-967D6F8AA6CC}" name="FY 2026 9d Debt" dataDxfId="4"/>
    <tableColumn id="22" xr3:uid="{13F5676B-4359-4C2D-874E-4D718265CA36}" name="FY 2025 Other Debt Financing" dataDxfId="3"/>
    <tableColumn id="23" xr3:uid="{87DFA2DC-B788-4FF8-9A32-E9492CCFBCD3}" name="FY 2026 Other Debt Financing" dataDxfId="2"/>
    <tableColumn id="31" xr3:uid="{38D808B8-ABCB-464C-8F4B-E96792C283A2}" name="Sec Area Sort" dataDxfId="1">
      <calculatedColumnFormula>_xlfn.XLOOKUP(Tbl_CapitalSummary[[#This Row],[Agency Code]]*1,#REF!,#REF!)</calculatedColumnFormula>
    </tableColumn>
    <tableColumn id="30" xr3:uid="{14A1A43D-9BAE-4B11-84D9-D1B7121AD7A7}" name="Agy Sort" dataDxfId="0">
      <calculatedColumnFormula>_xlfn.XLOOKUP(Tbl_CapitalSummary[[#This Row],[Agency Code]]*1,#REF!,#REF!)</calculatedColumnFormula>
    </tableColumn>
  </tableColumns>
  <tableStyleInfo name="TableStyleMedium2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4498D-695B-413B-895C-E2CDCA4A726B}">
  <dimension ref="B1:AD65"/>
  <sheetViews>
    <sheetView showGridLines="0" tabSelected="1" workbookViewId="0">
      <pane ySplit="4" topLeftCell="A5" activePane="bottomLeft" state="frozen"/>
      <selection pane="bottomLeft" activeCell="B4" sqref="B4"/>
    </sheetView>
  </sheetViews>
  <sheetFormatPr defaultRowHeight="15" x14ac:dyDescent="0.25"/>
  <cols>
    <col min="1" max="1" width="1.5703125" customWidth="1"/>
    <col min="2" max="2" width="14.42578125" customWidth="1"/>
    <col min="3" max="3" width="26.28515625" customWidth="1"/>
    <col min="4" max="4" width="16" hidden="1" customWidth="1"/>
    <col min="5" max="5" width="53" hidden="1" customWidth="1"/>
    <col min="6" max="6" width="13.28515625" hidden="1" customWidth="1"/>
    <col min="7" max="7" width="17.140625" hidden="1" customWidth="1"/>
    <col min="8" max="8" width="11.5703125" hidden="1" customWidth="1"/>
    <col min="9" max="9" width="15.42578125" hidden="1" customWidth="1"/>
    <col min="10" max="10" width="14.28515625" hidden="1" customWidth="1"/>
    <col min="11" max="11" width="12.85546875" hidden="1" customWidth="1"/>
    <col min="12" max="12" width="13.85546875" hidden="1" customWidth="1"/>
    <col min="13" max="13" width="29.42578125" customWidth="1"/>
    <col min="14" max="14" width="39" customWidth="1"/>
    <col min="15" max="15" width="11.28515625" hidden="1" customWidth="1"/>
    <col min="16" max="16" width="34.85546875" hidden="1" customWidth="1"/>
    <col min="17" max="17" width="14.28515625" customWidth="1"/>
    <col min="18" max="18" width="12.42578125" bestFit="1" customWidth="1"/>
    <col min="19" max="20" width="13.7109375" bestFit="1" customWidth="1"/>
    <col min="21" max="22" width="13.140625" bestFit="1" customWidth="1"/>
    <col min="23" max="24" width="13.140625" hidden="1" customWidth="1"/>
    <col min="25" max="26" width="12.7109375" hidden="1" customWidth="1"/>
    <col min="27" max="28" width="14.5703125" customWidth="1"/>
    <col min="29" max="30" width="23.5703125" hidden="1" customWidth="1"/>
  </cols>
  <sheetData>
    <row r="1" spans="2:30" ht="18.75" x14ac:dyDescent="0.3">
      <c r="B1" s="3" t="s">
        <v>288</v>
      </c>
      <c r="Q1" s="1"/>
      <c r="R1" s="1"/>
      <c r="S1" s="1"/>
      <c r="T1" s="1"/>
      <c r="U1" s="1"/>
      <c r="V1" s="1"/>
      <c r="W1" s="1"/>
      <c r="X1" s="1"/>
      <c r="Y1" s="1"/>
      <c r="Z1" s="1"/>
      <c r="AA1" s="1"/>
      <c r="AB1" s="1"/>
      <c r="AC1" s="1"/>
      <c r="AD1" s="1"/>
    </row>
    <row r="2" spans="2:30" ht="15.75" x14ac:dyDescent="0.25">
      <c r="B2" s="4" t="s">
        <v>289</v>
      </c>
    </row>
    <row r="3" spans="2:30" x14ac:dyDescent="0.25">
      <c r="B3" s="8" t="s">
        <v>71</v>
      </c>
      <c r="Q3" s="1">
        <f>SUBTOTAL(109,Tbl_CapitalSummary[FY 2025 GF])</f>
        <v>916589809</v>
      </c>
      <c r="R3" s="1">
        <f>SUBTOTAL(109,Tbl_CapitalSummary[FY 2026 GF])</f>
        <v>0</v>
      </c>
      <c r="S3" s="1">
        <f>SUBTOTAL(109,Tbl_CapitalSummary[FY 2025 NGF])</f>
        <v>462693062</v>
      </c>
      <c r="T3" s="1">
        <f>SUBTOTAL(109,Tbl_CapitalSummary[FY 2026 NGF])</f>
        <v>287200000</v>
      </c>
      <c r="U3" s="1">
        <f>SUBTOTAL(109,Tbl_CapitalSummary[FY 2025 State Supported Debt Financing])</f>
        <v>334943768</v>
      </c>
      <c r="V3" s="1">
        <f>SUBTOTAL(109,Tbl_CapitalSummary[FY 2026 State Supported Debt Financing])</f>
        <v>0</v>
      </c>
      <c r="W3" s="1">
        <f>SUBTOTAL(109,Tbl_CapitalSummary[FY 2025 9c Debt])</f>
        <v>124285000</v>
      </c>
      <c r="X3" s="1">
        <f>SUBTOTAL(109,Tbl_CapitalSummary[FY 2026 9c Debt])</f>
        <v>0</v>
      </c>
      <c r="Y3" s="1">
        <f>SUBTOTAL(109,Tbl_CapitalSummary[FY 2025 9d Debt])</f>
        <v>9332955</v>
      </c>
      <c r="Z3" s="1">
        <f>SUBTOTAL(109,Tbl_CapitalSummary[FY 2026 9d Debt])</f>
        <v>0</v>
      </c>
      <c r="AA3" s="1">
        <f>SUBTOTAL(109,Tbl_CapitalSummary[FY 2025 Other Debt Financing])</f>
        <v>133617955</v>
      </c>
      <c r="AB3" s="1">
        <f>SUBTOTAL(109,Tbl_CapitalSummary[FY 2026 Other Debt Financing])</f>
        <v>0</v>
      </c>
      <c r="AC3" s="1"/>
      <c r="AD3" s="1"/>
    </row>
    <row r="4" spans="2:30" ht="60" x14ac:dyDescent="0.25">
      <c r="B4" s="10" t="s">
        <v>0</v>
      </c>
      <c r="C4" s="10" t="s">
        <v>2</v>
      </c>
      <c r="D4" s="10" t="s">
        <v>3</v>
      </c>
      <c r="E4" s="10" t="s">
        <v>72</v>
      </c>
      <c r="F4" s="10" t="s">
        <v>73</v>
      </c>
      <c r="G4" s="10" t="s">
        <v>4</v>
      </c>
      <c r="H4" s="10" t="s">
        <v>5</v>
      </c>
      <c r="I4" s="10" t="s">
        <v>6</v>
      </c>
      <c r="J4" s="10" t="s">
        <v>134</v>
      </c>
      <c r="K4" s="10" t="s">
        <v>60</v>
      </c>
      <c r="L4" s="10" t="s">
        <v>7</v>
      </c>
      <c r="M4" s="10" t="s">
        <v>8</v>
      </c>
      <c r="N4" s="10" t="s">
        <v>9</v>
      </c>
      <c r="O4" s="10" t="s">
        <v>74</v>
      </c>
      <c r="P4" s="10" t="s">
        <v>75</v>
      </c>
      <c r="Q4" s="10" t="s">
        <v>301</v>
      </c>
      <c r="R4" s="10" t="s">
        <v>302</v>
      </c>
      <c r="S4" s="10" t="s">
        <v>303</v>
      </c>
      <c r="T4" s="10" t="s">
        <v>304</v>
      </c>
      <c r="U4" s="10" t="s">
        <v>305</v>
      </c>
      <c r="V4" s="10" t="s">
        <v>306</v>
      </c>
      <c r="W4" s="10" t="s">
        <v>307</v>
      </c>
      <c r="X4" s="10" t="s">
        <v>308</v>
      </c>
      <c r="Y4" s="10" t="s">
        <v>309</v>
      </c>
      <c r="Z4" s="10" t="s">
        <v>310</v>
      </c>
      <c r="AA4" s="10" t="s">
        <v>311</v>
      </c>
      <c r="AB4" s="10" t="s">
        <v>312</v>
      </c>
      <c r="AC4" s="10" t="s">
        <v>1</v>
      </c>
      <c r="AD4" s="10" t="s">
        <v>135</v>
      </c>
    </row>
    <row r="5" spans="2:30" ht="180" x14ac:dyDescent="0.25">
      <c r="B5" s="12" t="s">
        <v>12</v>
      </c>
      <c r="C5" s="12" t="s">
        <v>13</v>
      </c>
      <c r="D5" s="13" t="s">
        <v>76</v>
      </c>
      <c r="E5" s="11" t="s">
        <v>14</v>
      </c>
      <c r="F5" s="13" t="s">
        <v>138</v>
      </c>
      <c r="G5" s="13" t="s">
        <v>10</v>
      </c>
      <c r="H5" s="15">
        <v>2024</v>
      </c>
      <c r="I5" s="15">
        <v>2024.1</v>
      </c>
      <c r="J5" s="15" t="s">
        <v>290</v>
      </c>
      <c r="K5" s="15" t="s">
        <v>291</v>
      </c>
      <c r="L5" s="15" t="s">
        <v>11</v>
      </c>
      <c r="M5" s="12" t="s">
        <v>139</v>
      </c>
      <c r="N5" s="12" t="s">
        <v>140</v>
      </c>
      <c r="O5" s="13" t="s">
        <v>77</v>
      </c>
      <c r="P5" s="12" t="s">
        <v>77</v>
      </c>
      <c r="Q5" s="14">
        <v>0</v>
      </c>
      <c r="R5" s="14">
        <v>0</v>
      </c>
      <c r="S5" s="14">
        <v>0</v>
      </c>
      <c r="T5" s="14">
        <v>0</v>
      </c>
      <c r="U5" s="14">
        <v>0</v>
      </c>
      <c r="V5" s="14">
        <v>0</v>
      </c>
      <c r="W5" s="14">
        <v>0</v>
      </c>
      <c r="X5" s="14">
        <v>0</v>
      </c>
      <c r="Y5" s="14">
        <v>0</v>
      </c>
      <c r="Z5" s="14">
        <v>0</v>
      </c>
      <c r="AA5" s="14">
        <v>0</v>
      </c>
      <c r="AB5" s="14">
        <v>0</v>
      </c>
      <c r="AC5" s="16" t="e">
        <f>_xlfn.XLOOKUP(Tbl_CapitalSummary[[#This Row],[Agency Code]]*1,#REF!,#REF!)</f>
        <v>#REF!</v>
      </c>
      <c r="AD5" s="17" t="e">
        <f>_xlfn.XLOOKUP(Tbl_CapitalSummary[[#This Row],[Agency Code]]*1,#REF!,#REF!)</f>
        <v>#REF!</v>
      </c>
    </row>
    <row r="6" spans="2:30" ht="90" x14ac:dyDescent="0.25">
      <c r="B6" s="12" t="s">
        <v>12</v>
      </c>
      <c r="C6" s="12" t="s">
        <v>13</v>
      </c>
      <c r="D6" s="13" t="s">
        <v>76</v>
      </c>
      <c r="E6" s="11" t="s">
        <v>14</v>
      </c>
      <c r="F6" s="13" t="s">
        <v>138</v>
      </c>
      <c r="G6" s="13" t="s">
        <v>10</v>
      </c>
      <c r="H6" s="15">
        <v>2024</v>
      </c>
      <c r="I6" s="15">
        <v>2024.1</v>
      </c>
      <c r="J6" s="15" t="s">
        <v>290</v>
      </c>
      <c r="K6" s="15" t="s">
        <v>291</v>
      </c>
      <c r="L6" s="15" t="s">
        <v>11</v>
      </c>
      <c r="M6" s="12" t="s">
        <v>141</v>
      </c>
      <c r="N6" s="12" t="s">
        <v>142</v>
      </c>
      <c r="O6" s="13" t="s">
        <v>143</v>
      </c>
      <c r="P6" s="12" t="s">
        <v>144</v>
      </c>
      <c r="Q6" s="14">
        <v>50000000</v>
      </c>
      <c r="R6" s="14">
        <v>0</v>
      </c>
      <c r="S6" s="14">
        <v>0</v>
      </c>
      <c r="T6" s="14">
        <v>0</v>
      </c>
      <c r="U6" s="14">
        <v>0</v>
      </c>
      <c r="V6" s="14">
        <v>0</v>
      </c>
      <c r="W6" s="14">
        <v>0</v>
      </c>
      <c r="X6" s="14">
        <v>0</v>
      </c>
      <c r="Y6" s="14">
        <v>0</v>
      </c>
      <c r="Z6" s="14">
        <v>0</v>
      </c>
      <c r="AA6" s="14">
        <v>0</v>
      </c>
      <c r="AB6" s="14">
        <v>0</v>
      </c>
      <c r="AC6" s="16" t="e">
        <f>_xlfn.XLOOKUP(Tbl_CapitalSummary[[#This Row],[Agency Code]]*1,#REF!,#REF!)</f>
        <v>#REF!</v>
      </c>
      <c r="AD6" s="17" t="e">
        <f>_xlfn.XLOOKUP(Tbl_CapitalSummary[[#This Row],[Agency Code]]*1,#REF!,#REF!)</f>
        <v>#REF!</v>
      </c>
    </row>
    <row r="7" spans="2:30" ht="90" x14ac:dyDescent="0.25">
      <c r="B7" s="12" t="s">
        <v>12</v>
      </c>
      <c r="C7" s="12" t="s">
        <v>13</v>
      </c>
      <c r="D7" s="13" t="s">
        <v>76</v>
      </c>
      <c r="E7" s="11" t="s">
        <v>14</v>
      </c>
      <c r="F7" s="13" t="s">
        <v>138</v>
      </c>
      <c r="G7" s="13" t="s">
        <v>10</v>
      </c>
      <c r="H7" s="15">
        <v>2024</v>
      </c>
      <c r="I7" s="15">
        <v>2024.1</v>
      </c>
      <c r="J7" s="15" t="s">
        <v>290</v>
      </c>
      <c r="K7" s="15" t="s">
        <v>291</v>
      </c>
      <c r="L7" s="15" t="s">
        <v>11</v>
      </c>
      <c r="M7" s="12" t="s">
        <v>145</v>
      </c>
      <c r="N7" s="12" t="s">
        <v>146</v>
      </c>
      <c r="O7" s="13" t="s">
        <v>147</v>
      </c>
      <c r="P7" s="12" t="s">
        <v>148</v>
      </c>
      <c r="Q7" s="14">
        <v>50000000</v>
      </c>
      <c r="R7" s="14">
        <v>0</v>
      </c>
      <c r="S7" s="14">
        <v>0</v>
      </c>
      <c r="T7" s="14">
        <v>0</v>
      </c>
      <c r="U7" s="14">
        <v>0</v>
      </c>
      <c r="V7" s="14">
        <v>0</v>
      </c>
      <c r="W7" s="14">
        <v>0</v>
      </c>
      <c r="X7" s="14">
        <v>0</v>
      </c>
      <c r="Y7" s="14">
        <v>0</v>
      </c>
      <c r="Z7" s="14">
        <v>0</v>
      </c>
      <c r="AA7" s="14">
        <v>0</v>
      </c>
      <c r="AB7" s="14">
        <v>0</v>
      </c>
      <c r="AC7" s="16" t="e">
        <f>_xlfn.XLOOKUP(Tbl_CapitalSummary[[#This Row],[Agency Code]]*1,#REF!,#REF!)</f>
        <v>#REF!</v>
      </c>
      <c r="AD7" s="17" t="e">
        <f>_xlfn.XLOOKUP(Tbl_CapitalSummary[[#This Row],[Agency Code]]*1,#REF!,#REF!)</f>
        <v>#REF!</v>
      </c>
    </row>
    <row r="8" spans="2:30" ht="45" x14ac:dyDescent="0.25">
      <c r="B8" s="12" t="s">
        <v>15</v>
      </c>
      <c r="C8" s="12" t="s">
        <v>16</v>
      </c>
      <c r="D8" s="13" t="s">
        <v>78</v>
      </c>
      <c r="E8" s="11" t="s">
        <v>17</v>
      </c>
      <c r="F8" s="13" t="s">
        <v>138</v>
      </c>
      <c r="G8" s="13" t="s">
        <v>10</v>
      </c>
      <c r="H8" s="15">
        <v>2024</v>
      </c>
      <c r="I8" s="15">
        <v>2024.1</v>
      </c>
      <c r="J8" s="15" t="s">
        <v>290</v>
      </c>
      <c r="K8" s="15" t="s">
        <v>291</v>
      </c>
      <c r="L8" s="15" t="s">
        <v>11</v>
      </c>
      <c r="M8" s="12" t="s">
        <v>149</v>
      </c>
      <c r="N8" s="12" t="s">
        <v>150</v>
      </c>
      <c r="O8" s="13" t="s">
        <v>151</v>
      </c>
      <c r="P8" s="12" t="s">
        <v>152</v>
      </c>
      <c r="Q8" s="14">
        <v>0</v>
      </c>
      <c r="R8" s="14">
        <v>0</v>
      </c>
      <c r="S8" s="14">
        <v>0</v>
      </c>
      <c r="T8" s="14">
        <v>0</v>
      </c>
      <c r="U8" s="14">
        <v>0</v>
      </c>
      <c r="V8" s="14">
        <v>0</v>
      </c>
      <c r="W8" s="14">
        <v>5000000</v>
      </c>
      <c r="X8" s="14">
        <v>0</v>
      </c>
      <c r="Y8" s="14">
        <v>0</v>
      </c>
      <c r="Z8" s="14">
        <v>0</v>
      </c>
      <c r="AA8" s="14">
        <v>5000000</v>
      </c>
      <c r="AB8" s="14">
        <v>0</v>
      </c>
      <c r="AC8" s="16" t="e">
        <f>_xlfn.XLOOKUP(Tbl_CapitalSummary[[#This Row],[Agency Code]]*1,#REF!,#REF!)</f>
        <v>#REF!</v>
      </c>
      <c r="AD8" s="17" t="e">
        <f>_xlfn.XLOOKUP(Tbl_CapitalSummary[[#This Row],[Agency Code]]*1,#REF!,#REF!)</f>
        <v>#REF!</v>
      </c>
    </row>
    <row r="9" spans="2:30" ht="60" x14ac:dyDescent="0.25">
      <c r="B9" s="12" t="s">
        <v>15</v>
      </c>
      <c r="C9" s="12" t="s">
        <v>18</v>
      </c>
      <c r="D9" s="13" t="s">
        <v>79</v>
      </c>
      <c r="E9" s="11" t="s">
        <v>19</v>
      </c>
      <c r="F9" s="13" t="s">
        <v>138</v>
      </c>
      <c r="G9" s="13" t="s">
        <v>10</v>
      </c>
      <c r="H9" s="15">
        <v>2024</v>
      </c>
      <c r="I9" s="15">
        <v>2024.1</v>
      </c>
      <c r="J9" s="15" t="s">
        <v>290</v>
      </c>
      <c r="K9" s="15" t="s">
        <v>291</v>
      </c>
      <c r="L9" s="15" t="s">
        <v>11</v>
      </c>
      <c r="M9" s="12" t="s">
        <v>153</v>
      </c>
      <c r="N9" s="12" t="s">
        <v>154</v>
      </c>
      <c r="O9" s="13" t="s">
        <v>155</v>
      </c>
      <c r="P9" s="12" t="s">
        <v>87</v>
      </c>
      <c r="Q9" s="14">
        <v>0</v>
      </c>
      <c r="R9" s="14">
        <v>0</v>
      </c>
      <c r="S9" s="14">
        <v>0</v>
      </c>
      <c r="T9" s="14">
        <v>0</v>
      </c>
      <c r="U9" s="14">
        <v>12000000</v>
      </c>
      <c r="V9" s="14">
        <v>0</v>
      </c>
      <c r="W9" s="14">
        <v>0</v>
      </c>
      <c r="X9" s="14">
        <v>0</v>
      </c>
      <c r="Y9" s="14">
        <v>0</v>
      </c>
      <c r="Z9" s="14">
        <v>0</v>
      </c>
      <c r="AA9" s="14">
        <v>0</v>
      </c>
      <c r="AB9" s="14">
        <v>0</v>
      </c>
      <c r="AC9" s="16" t="e">
        <f>_xlfn.XLOOKUP(Tbl_CapitalSummary[[#This Row],[Agency Code]]*1,#REF!,#REF!)</f>
        <v>#REF!</v>
      </c>
      <c r="AD9" s="17" t="e">
        <f>_xlfn.XLOOKUP(Tbl_CapitalSummary[[#This Row],[Agency Code]]*1,#REF!,#REF!)</f>
        <v>#REF!</v>
      </c>
    </row>
    <row r="10" spans="2:30" ht="60" x14ac:dyDescent="0.25">
      <c r="B10" s="12" t="s">
        <v>15</v>
      </c>
      <c r="C10" s="12" t="s">
        <v>20</v>
      </c>
      <c r="D10" s="13" t="s">
        <v>80</v>
      </c>
      <c r="E10" s="11" t="s">
        <v>21</v>
      </c>
      <c r="F10" s="13" t="s">
        <v>138</v>
      </c>
      <c r="G10" s="13" t="s">
        <v>10</v>
      </c>
      <c r="H10" s="15">
        <v>2024</v>
      </c>
      <c r="I10" s="15">
        <v>2024.1</v>
      </c>
      <c r="J10" s="15" t="s">
        <v>290</v>
      </c>
      <c r="K10" s="15" t="s">
        <v>291</v>
      </c>
      <c r="L10" s="15" t="s">
        <v>11</v>
      </c>
      <c r="M10" s="12" t="s">
        <v>63</v>
      </c>
      <c r="N10" s="12" t="s">
        <v>156</v>
      </c>
      <c r="O10" s="13" t="s">
        <v>81</v>
      </c>
      <c r="P10" s="12" t="s">
        <v>63</v>
      </c>
      <c r="Q10" s="14">
        <v>0</v>
      </c>
      <c r="R10" s="14">
        <v>0</v>
      </c>
      <c r="S10" s="14">
        <v>3000000</v>
      </c>
      <c r="T10" s="14">
        <v>0</v>
      </c>
      <c r="U10" s="14">
        <v>0</v>
      </c>
      <c r="V10" s="14">
        <v>0</v>
      </c>
      <c r="W10" s="14">
        <v>0</v>
      </c>
      <c r="X10" s="14">
        <v>0</v>
      </c>
      <c r="Y10" s="14">
        <v>0</v>
      </c>
      <c r="Z10" s="14">
        <v>0</v>
      </c>
      <c r="AA10" s="14">
        <v>0</v>
      </c>
      <c r="AB10" s="14">
        <v>0</v>
      </c>
      <c r="AC10" s="16" t="e">
        <f>_xlfn.XLOOKUP(Tbl_CapitalSummary[[#This Row],[Agency Code]]*1,#REF!,#REF!)</f>
        <v>#REF!</v>
      </c>
      <c r="AD10" s="17" t="e">
        <f>_xlfn.XLOOKUP(Tbl_CapitalSummary[[#This Row],[Agency Code]]*1,#REF!,#REF!)</f>
        <v>#REF!</v>
      </c>
    </row>
    <row r="11" spans="2:30" ht="120" x14ac:dyDescent="0.25">
      <c r="B11" s="12" t="s">
        <v>15</v>
      </c>
      <c r="C11" s="12" t="s">
        <v>20</v>
      </c>
      <c r="D11" s="13" t="s">
        <v>80</v>
      </c>
      <c r="E11" s="11" t="s">
        <v>21</v>
      </c>
      <c r="F11" s="13" t="s">
        <v>138</v>
      </c>
      <c r="G11" s="13" t="s">
        <v>10</v>
      </c>
      <c r="H11" s="15">
        <v>2024</v>
      </c>
      <c r="I11" s="15">
        <v>2024.1</v>
      </c>
      <c r="J11" s="15" t="s">
        <v>290</v>
      </c>
      <c r="K11" s="15" t="s">
        <v>291</v>
      </c>
      <c r="L11" s="15" t="s">
        <v>11</v>
      </c>
      <c r="M11" s="12" t="s">
        <v>157</v>
      </c>
      <c r="N11" s="12" t="s">
        <v>158</v>
      </c>
      <c r="O11" s="13" t="s">
        <v>159</v>
      </c>
      <c r="P11" s="12" t="s">
        <v>157</v>
      </c>
      <c r="Q11" s="14">
        <v>0</v>
      </c>
      <c r="R11" s="14">
        <v>0</v>
      </c>
      <c r="S11" s="14">
        <v>0</v>
      </c>
      <c r="T11" s="14">
        <v>0</v>
      </c>
      <c r="U11" s="14">
        <v>0</v>
      </c>
      <c r="V11" s="14">
        <v>0</v>
      </c>
      <c r="W11" s="14">
        <v>23820000</v>
      </c>
      <c r="X11" s="14">
        <v>0</v>
      </c>
      <c r="Y11" s="14">
        <v>0</v>
      </c>
      <c r="Z11" s="14">
        <v>0</v>
      </c>
      <c r="AA11" s="14">
        <v>23820000</v>
      </c>
      <c r="AB11" s="14">
        <v>0</v>
      </c>
      <c r="AC11" s="16" t="e">
        <f>_xlfn.XLOOKUP(Tbl_CapitalSummary[[#This Row],[Agency Code]]*1,#REF!,#REF!)</f>
        <v>#REF!</v>
      </c>
      <c r="AD11" s="17" t="e">
        <f>_xlfn.XLOOKUP(Tbl_CapitalSummary[[#This Row],[Agency Code]]*1,#REF!,#REF!)</f>
        <v>#REF!</v>
      </c>
    </row>
    <row r="12" spans="2:30" ht="90" x14ac:dyDescent="0.25">
      <c r="B12" s="12" t="s">
        <v>15</v>
      </c>
      <c r="C12" s="12" t="s">
        <v>82</v>
      </c>
      <c r="D12" s="13" t="s">
        <v>83</v>
      </c>
      <c r="E12" s="11" t="s">
        <v>84</v>
      </c>
      <c r="F12" s="13" t="s">
        <v>138</v>
      </c>
      <c r="G12" s="13" t="s">
        <v>10</v>
      </c>
      <c r="H12" s="15">
        <v>2024</v>
      </c>
      <c r="I12" s="15">
        <v>2024.1</v>
      </c>
      <c r="J12" s="15" t="s">
        <v>290</v>
      </c>
      <c r="K12" s="15" t="s">
        <v>291</v>
      </c>
      <c r="L12" s="15" t="s">
        <v>11</v>
      </c>
      <c r="M12" s="12" t="s">
        <v>160</v>
      </c>
      <c r="N12" s="12" t="s">
        <v>161</v>
      </c>
      <c r="O12" s="13" t="s">
        <v>162</v>
      </c>
      <c r="P12" s="12" t="s">
        <v>160</v>
      </c>
      <c r="Q12" s="14">
        <v>0</v>
      </c>
      <c r="R12" s="14">
        <v>0</v>
      </c>
      <c r="S12" s="14">
        <v>0</v>
      </c>
      <c r="T12" s="14">
        <v>0</v>
      </c>
      <c r="U12" s="14">
        <v>14064327</v>
      </c>
      <c r="V12" s="14">
        <v>0</v>
      </c>
      <c r="W12" s="14">
        <v>0</v>
      </c>
      <c r="X12" s="14">
        <v>0</v>
      </c>
      <c r="Y12" s="14">
        <v>0</v>
      </c>
      <c r="Z12" s="14">
        <v>0</v>
      </c>
      <c r="AA12" s="14">
        <v>0</v>
      </c>
      <c r="AB12" s="14">
        <v>0</v>
      </c>
      <c r="AC12" s="16" t="e">
        <f>_xlfn.XLOOKUP(Tbl_CapitalSummary[[#This Row],[Agency Code]]*1,#REF!,#REF!)</f>
        <v>#REF!</v>
      </c>
      <c r="AD12" s="17" t="e">
        <f>_xlfn.XLOOKUP(Tbl_CapitalSummary[[#This Row],[Agency Code]]*1,#REF!,#REF!)</f>
        <v>#REF!</v>
      </c>
    </row>
    <row r="13" spans="2:30" ht="60" x14ac:dyDescent="0.25">
      <c r="B13" s="12" t="s">
        <v>15</v>
      </c>
      <c r="C13" s="12" t="s">
        <v>22</v>
      </c>
      <c r="D13" s="13" t="s">
        <v>85</v>
      </c>
      <c r="E13" s="11" t="s">
        <v>23</v>
      </c>
      <c r="F13" s="13" t="s">
        <v>138</v>
      </c>
      <c r="G13" s="13" t="s">
        <v>10</v>
      </c>
      <c r="H13" s="15">
        <v>2024</v>
      </c>
      <c r="I13" s="15">
        <v>2024.1</v>
      </c>
      <c r="J13" s="15" t="s">
        <v>290</v>
      </c>
      <c r="K13" s="15" t="s">
        <v>291</v>
      </c>
      <c r="L13" s="15" t="s">
        <v>11</v>
      </c>
      <c r="M13" s="12" t="s">
        <v>163</v>
      </c>
      <c r="N13" s="12" t="s">
        <v>154</v>
      </c>
      <c r="O13" s="13" t="s">
        <v>86</v>
      </c>
      <c r="P13" s="12" t="s">
        <v>87</v>
      </c>
      <c r="Q13" s="14">
        <v>0</v>
      </c>
      <c r="R13" s="14">
        <v>0</v>
      </c>
      <c r="S13" s="14">
        <v>0</v>
      </c>
      <c r="T13" s="14">
        <v>0</v>
      </c>
      <c r="U13" s="14">
        <v>12000000</v>
      </c>
      <c r="V13" s="14">
        <v>0</v>
      </c>
      <c r="W13" s="14">
        <v>0</v>
      </c>
      <c r="X13" s="14">
        <v>0</v>
      </c>
      <c r="Y13" s="14">
        <v>0</v>
      </c>
      <c r="Z13" s="14">
        <v>0</v>
      </c>
      <c r="AA13" s="14">
        <v>0</v>
      </c>
      <c r="AB13" s="14">
        <v>0</v>
      </c>
      <c r="AC13" s="16" t="e">
        <f>_xlfn.XLOOKUP(Tbl_CapitalSummary[[#This Row],[Agency Code]]*1,#REF!,#REF!)</f>
        <v>#REF!</v>
      </c>
      <c r="AD13" s="17" t="e">
        <f>_xlfn.XLOOKUP(Tbl_CapitalSummary[[#This Row],[Agency Code]]*1,#REF!,#REF!)</f>
        <v>#REF!</v>
      </c>
    </row>
    <row r="14" spans="2:30" ht="60" x14ac:dyDescent="0.25">
      <c r="B14" s="12" t="s">
        <v>15</v>
      </c>
      <c r="C14" s="12" t="s">
        <v>24</v>
      </c>
      <c r="D14" s="13" t="s">
        <v>88</v>
      </c>
      <c r="E14" s="11" t="s">
        <v>25</v>
      </c>
      <c r="F14" s="13" t="s">
        <v>138</v>
      </c>
      <c r="G14" s="13" t="s">
        <v>10</v>
      </c>
      <c r="H14" s="15">
        <v>2024</v>
      </c>
      <c r="I14" s="15">
        <v>2024.1</v>
      </c>
      <c r="J14" s="15" t="s">
        <v>290</v>
      </c>
      <c r="K14" s="15" t="s">
        <v>291</v>
      </c>
      <c r="L14" s="15" t="s">
        <v>11</v>
      </c>
      <c r="M14" s="12" t="s">
        <v>87</v>
      </c>
      <c r="N14" s="12" t="s">
        <v>154</v>
      </c>
      <c r="O14" s="13" t="s">
        <v>164</v>
      </c>
      <c r="P14" s="12" t="s">
        <v>87</v>
      </c>
      <c r="Q14" s="14">
        <v>0</v>
      </c>
      <c r="R14" s="14">
        <v>0</v>
      </c>
      <c r="S14" s="14">
        <v>0</v>
      </c>
      <c r="T14" s="14">
        <v>0</v>
      </c>
      <c r="U14" s="14">
        <v>8000000</v>
      </c>
      <c r="V14" s="14">
        <v>0</v>
      </c>
      <c r="W14" s="14">
        <v>0</v>
      </c>
      <c r="X14" s="14">
        <v>0</v>
      </c>
      <c r="Y14" s="14">
        <v>0</v>
      </c>
      <c r="Z14" s="14">
        <v>0</v>
      </c>
      <c r="AA14" s="14">
        <v>0</v>
      </c>
      <c r="AB14" s="14">
        <v>0</v>
      </c>
      <c r="AC14" s="16" t="e">
        <f>_xlfn.XLOOKUP(Tbl_CapitalSummary[[#This Row],[Agency Code]]*1,#REF!,#REF!)</f>
        <v>#REF!</v>
      </c>
      <c r="AD14" s="17" t="e">
        <f>_xlfn.XLOOKUP(Tbl_CapitalSummary[[#This Row],[Agency Code]]*1,#REF!,#REF!)</f>
        <v>#REF!</v>
      </c>
    </row>
    <row r="15" spans="2:30" ht="60" x14ac:dyDescent="0.25">
      <c r="B15" s="12" t="s">
        <v>15</v>
      </c>
      <c r="C15" s="12" t="s">
        <v>26</v>
      </c>
      <c r="D15" s="13" t="s">
        <v>89</v>
      </c>
      <c r="E15" s="11" t="s">
        <v>27</v>
      </c>
      <c r="F15" s="13" t="s">
        <v>138</v>
      </c>
      <c r="G15" s="13" t="s">
        <v>10</v>
      </c>
      <c r="H15" s="15">
        <v>2024</v>
      </c>
      <c r="I15" s="15">
        <v>2024.1</v>
      </c>
      <c r="J15" s="15" t="s">
        <v>290</v>
      </c>
      <c r="K15" s="15" t="s">
        <v>291</v>
      </c>
      <c r="L15" s="15" t="s">
        <v>11</v>
      </c>
      <c r="M15" s="12" t="s">
        <v>87</v>
      </c>
      <c r="N15" s="12" t="s">
        <v>154</v>
      </c>
      <c r="O15" s="13" t="s">
        <v>165</v>
      </c>
      <c r="P15" s="12" t="s">
        <v>87</v>
      </c>
      <c r="Q15" s="14">
        <v>0</v>
      </c>
      <c r="R15" s="14">
        <v>0</v>
      </c>
      <c r="S15" s="14">
        <v>0</v>
      </c>
      <c r="T15" s="14">
        <v>0</v>
      </c>
      <c r="U15" s="14">
        <v>5500000</v>
      </c>
      <c r="V15" s="14">
        <v>0</v>
      </c>
      <c r="W15" s="14">
        <v>0</v>
      </c>
      <c r="X15" s="14">
        <v>0</v>
      </c>
      <c r="Y15" s="14">
        <v>0</v>
      </c>
      <c r="Z15" s="14">
        <v>0</v>
      </c>
      <c r="AA15" s="14">
        <v>0</v>
      </c>
      <c r="AB15" s="14">
        <v>0</v>
      </c>
      <c r="AC15" s="16" t="e">
        <f>_xlfn.XLOOKUP(Tbl_CapitalSummary[[#This Row],[Agency Code]]*1,#REF!,#REF!)</f>
        <v>#REF!</v>
      </c>
      <c r="AD15" s="17" t="e">
        <f>_xlfn.XLOOKUP(Tbl_CapitalSummary[[#This Row],[Agency Code]]*1,#REF!,#REF!)</f>
        <v>#REF!</v>
      </c>
    </row>
    <row r="16" spans="2:30" ht="60" x14ac:dyDescent="0.25">
      <c r="B16" s="12" t="s">
        <v>15</v>
      </c>
      <c r="C16" s="12" t="s">
        <v>90</v>
      </c>
      <c r="D16" s="13" t="s">
        <v>91</v>
      </c>
      <c r="E16" s="11" t="s">
        <v>92</v>
      </c>
      <c r="F16" s="13" t="s">
        <v>138</v>
      </c>
      <c r="G16" s="13" t="s">
        <v>10</v>
      </c>
      <c r="H16" s="15">
        <v>2024</v>
      </c>
      <c r="I16" s="15">
        <v>2024.1</v>
      </c>
      <c r="J16" s="15" t="s">
        <v>290</v>
      </c>
      <c r="K16" s="15" t="s">
        <v>291</v>
      </c>
      <c r="L16" s="15" t="s">
        <v>11</v>
      </c>
      <c r="M16" s="12" t="s">
        <v>163</v>
      </c>
      <c r="N16" s="12" t="s">
        <v>154</v>
      </c>
      <c r="O16" s="13" t="s">
        <v>166</v>
      </c>
      <c r="P16" s="12" t="s">
        <v>87</v>
      </c>
      <c r="Q16" s="14">
        <v>0</v>
      </c>
      <c r="R16" s="14">
        <v>0</v>
      </c>
      <c r="S16" s="14">
        <v>0</v>
      </c>
      <c r="T16" s="14">
        <v>0</v>
      </c>
      <c r="U16" s="14">
        <v>12000000</v>
      </c>
      <c r="V16" s="14">
        <v>0</v>
      </c>
      <c r="W16" s="14">
        <v>0</v>
      </c>
      <c r="X16" s="14">
        <v>0</v>
      </c>
      <c r="Y16" s="14">
        <v>0</v>
      </c>
      <c r="Z16" s="14">
        <v>0</v>
      </c>
      <c r="AA16" s="14">
        <v>0</v>
      </c>
      <c r="AB16" s="14">
        <v>0</v>
      </c>
      <c r="AC16" s="16" t="e">
        <f>_xlfn.XLOOKUP(Tbl_CapitalSummary[[#This Row],[Agency Code]]*1,#REF!,#REF!)</f>
        <v>#REF!</v>
      </c>
      <c r="AD16" s="17" t="e">
        <f>_xlfn.XLOOKUP(Tbl_CapitalSummary[[#This Row],[Agency Code]]*1,#REF!,#REF!)</f>
        <v>#REF!</v>
      </c>
    </row>
    <row r="17" spans="2:30" ht="60" x14ac:dyDescent="0.25">
      <c r="B17" s="12" t="s">
        <v>15</v>
      </c>
      <c r="C17" s="12" t="s">
        <v>167</v>
      </c>
      <c r="D17" s="13" t="s">
        <v>168</v>
      </c>
      <c r="E17" s="11" t="s">
        <v>137</v>
      </c>
      <c r="F17" s="13" t="s">
        <v>138</v>
      </c>
      <c r="G17" s="13" t="s">
        <v>10</v>
      </c>
      <c r="H17" s="15">
        <v>2024</v>
      </c>
      <c r="I17" s="15">
        <v>2024.1</v>
      </c>
      <c r="J17" s="15" t="s">
        <v>290</v>
      </c>
      <c r="K17" s="15" t="s">
        <v>291</v>
      </c>
      <c r="L17" s="15" t="s">
        <v>11</v>
      </c>
      <c r="M17" s="12" t="s">
        <v>163</v>
      </c>
      <c r="N17" s="12" t="s">
        <v>154</v>
      </c>
      <c r="O17" s="13" t="s">
        <v>169</v>
      </c>
      <c r="P17" s="12" t="s">
        <v>87</v>
      </c>
      <c r="Q17" s="14">
        <v>0</v>
      </c>
      <c r="R17" s="14">
        <v>0</v>
      </c>
      <c r="S17" s="14">
        <v>0</v>
      </c>
      <c r="T17" s="14">
        <v>0</v>
      </c>
      <c r="U17" s="14">
        <v>1500000</v>
      </c>
      <c r="V17" s="14">
        <v>0</v>
      </c>
      <c r="W17" s="14">
        <v>0</v>
      </c>
      <c r="X17" s="14">
        <v>0</v>
      </c>
      <c r="Y17" s="14">
        <v>0</v>
      </c>
      <c r="Z17" s="14">
        <v>0</v>
      </c>
      <c r="AA17" s="14">
        <v>0</v>
      </c>
      <c r="AB17" s="14">
        <v>0</v>
      </c>
      <c r="AC17" s="16" t="e">
        <f>_xlfn.XLOOKUP(Tbl_CapitalSummary[[#This Row],[Agency Code]]*1,#REF!,#REF!)</f>
        <v>#REF!</v>
      </c>
      <c r="AD17" s="17" t="e">
        <f>_xlfn.XLOOKUP(Tbl_CapitalSummary[[#This Row],[Agency Code]]*1,#REF!,#REF!)</f>
        <v>#REF!</v>
      </c>
    </row>
    <row r="18" spans="2:30" ht="75" x14ac:dyDescent="0.25">
      <c r="B18" s="12" t="s">
        <v>15</v>
      </c>
      <c r="C18" s="12" t="s">
        <v>170</v>
      </c>
      <c r="D18" s="13" t="s">
        <v>171</v>
      </c>
      <c r="E18" s="11" t="s">
        <v>28</v>
      </c>
      <c r="F18" s="13" t="s">
        <v>138</v>
      </c>
      <c r="G18" s="13" t="s">
        <v>10</v>
      </c>
      <c r="H18" s="15">
        <v>2024</v>
      </c>
      <c r="I18" s="15">
        <v>2024.1</v>
      </c>
      <c r="J18" s="15" t="s">
        <v>290</v>
      </c>
      <c r="K18" s="15" t="s">
        <v>291</v>
      </c>
      <c r="L18" s="15" t="s">
        <v>11</v>
      </c>
      <c r="M18" s="12" t="s">
        <v>172</v>
      </c>
      <c r="N18" s="12" t="s">
        <v>173</v>
      </c>
      <c r="O18" s="13" t="s">
        <v>174</v>
      </c>
      <c r="P18" s="12" t="s">
        <v>172</v>
      </c>
      <c r="Q18" s="14">
        <v>0</v>
      </c>
      <c r="R18" s="14">
        <v>0</v>
      </c>
      <c r="S18" s="14">
        <v>5200000</v>
      </c>
      <c r="T18" s="14">
        <v>0</v>
      </c>
      <c r="U18" s="14">
        <v>0</v>
      </c>
      <c r="V18" s="14">
        <v>0</v>
      </c>
      <c r="W18" s="14">
        <v>0</v>
      </c>
      <c r="X18" s="14">
        <v>0</v>
      </c>
      <c r="Y18" s="14">
        <v>0</v>
      </c>
      <c r="Z18" s="14">
        <v>0</v>
      </c>
      <c r="AA18" s="14">
        <v>0</v>
      </c>
      <c r="AB18" s="14">
        <v>0</v>
      </c>
      <c r="AC18" s="16" t="e">
        <f>_xlfn.XLOOKUP(Tbl_CapitalSummary[[#This Row],[Agency Code]]*1,#REF!,#REF!)</f>
        <v>#REF!</v>
      </c>
      <c r="AD18" s="17" t="e">
        <f>_xlfn.XLOOKUP(Tbl_CapitalSummary[[#This Row],[Agency Code]]*1,#REF!,#REF!)</f>
        <v>#REF!</v>
      </c>
    </row>
    <row r="19" spans="2:30" ht="60" x14ac:dyDescent="0.25">
      <c r="B19" s="12" t="s">
        <v>15</v>
      </c>
      <c r="C19" s="12" t="s">
        <v>170</v>
      </c>
      <c r="D19" s="13" t="s">
        <v>171</v>
      </c>
      <c r="E19" s="11" t="s">
        <v>28</v>
      </c>
      <c r="F19" s="13" t="s">
        <v>138</v>
      </c>
      <c r="G19" s="13" t="s">
        <v>10</v>
      </c>
      <c r="H19" s="15">
        <v>2024</v>
      </c>
      <c r="I19" s="15">
        <v>2024.1</v>
      </c>
      <c r="J19" s="15" t="s">
        <v>290</v>
      </c>
      <c r="K19" s="15" t="s">
        <v>291</v>
      </c>
      <c r="L19" s="15" t="s">
        <v>11</v>
      </c>
      <c r="M19" s="12" t="s">
        <v>163</v>
      </c>
      <c r="N19" s="12" t="s">
        <v>154</v>
      </c>
      <c r="O19" s="13" t="s">
        <v>175</v>
      </c>
      <c r="P19" s="12" t="s">
        <v>87</v>
      </c>
      <c r="Q19" s="14">
        <v>0</v>
      </c>
      <c r="R19" s="14">
        <v>0</v>
      </c>
      <c r="S19" s="14">
        <v>0</v>
      </c>
      <c r="T19" s="14">
        <v>0</v>
      </c>
      <c r="U19" s="14">
        <v>12000000</v>
      </c>
      <c r="V19" s="14">
        <v>0</v>
      </c>
      <c r="W19" s="14">
        <v>0</v>
      </c>
      <c r="X19" s="14">
        <v>0</v>
      </c>
      <c r="Y19" s="14">
        <v>0</v>
      </c>
      <c r="Z19" s="14">
        <v>0</v>
      </c>
      <c r="AA19" s="14">
        <v>0</v>
      </c>
      <c r="AB19" s="14">
        <v>0</v>
      </c>
      <c r="AC19" s="16" t="e">
        <f>_xlfn.XLOOKUP(Tbl_CapitalSummary[[#This Row],[Agency Code]]*1,#REF!,#REF!)</f>
        <v>#REF!</v>
      </c>
      <c r="AD19" s="17" t="e">
        <f>_xlfn.XLOOKUP(Tbl_CapitalSummary[[#This Row],[Agency Code]]*1,#REF!,#REF!)</f>
        <v>#REF!</v>
      </c>
    </row>
    <row r="20" spans="2:30" ht="60" x14ac:dyDescent="0.25">
      <c r="B20" s="12" t="s">
        <v>15</v>
      </c>
      <c r="C20" s="12" t="s">
        <v>29</v>
      </c>
      <c r="D20" s="13" t="s">
        <v>93</v>
      </c>
      <c r="E20" s="11" t="s">
        <v>30</v>
      </c>
      <c r="F20" s="13" t="s">
        <v>138</v>
      </c>
      <c r="G20" s="13" t="s">
        <v>10</v>
      </c>
      <c r="H20" s="15">
        <v>2024</v>
      </c>
      <c r="I20" s="15">
        <v>2024.1</v>
      </c>
      <c r="J20" s="15" t="s">
        <v>290</v>
      </c>
      <c r="K20" s="15" t="s">
        <v>291</v>
      </c>
      <c r="L20" s="15" t="s">
        <v>11</v>
      </c>
      <c r="M20" s="12" t="s">
        <v>87</v>
      </c>
      <c r="N20" s="12" t="s">
        <v>154</v>
      </c>
      <c r="O20" s="13" t="s">
        <v>176</v>
      </c>
      <c r="P20" s="12" t="s">
        <v>87</v>
      </c>
      <c r="Q20" s="14">
        <v>0</v>
      </c>
      <c r="R20" s="14">
        <v>0</v>
      </c>
      <c r="S20" s="14">
        <v>0</v>
      </c>
      <c r="T20" s="14">
        <v>0</v>
      </c>
      <c r="U20" s="14">
        <v>24000000</v>
      </c>
      <c r="V20" s="14">
        <v>0</v>
      </c>
      <c r="W20" s="14">
        <v>0</v>
      </c>
      <c r="X20" s="14">
        <v>0</v>
      </c>
      <c r="Y20" s="14">
        <v>0</v>
      </c>
      <c r="Z20" s="14">
        <v>0</v>
      </c>
      <c r="AA20" s="14">
        <v>0</v>
      </c>
      <c r="AB20" s="14">
        <v>0</v>
      </c>
      <c r="AC20" s="16" t="e">
        <f>_xlfn.XLOOKUP(Tbl_CapitalSummary[[#This Row],[Agency Code]]*1,#REF!,#REF!)</f>
        <v>#REF!</v>
      </c>
      <c r="AD20" s="17" t="e">
        <f>_xlfn.XLOOKUP(Tbl_CapitalSummary[[#This Row],[Agency Code]]*1,#REF!,#REF!)</f>
        <v>#REF!</v>
      </c>
    </row>
    <row r="21" spans="2:30" ht="30" x14ac:dyDescent="0.25">
      <c r="B21" s="12" t="s">
        <v>15</v>
      </c>
      <c r="C21" s="12" t="s">
        <v>31</v>
      </c>
      <c r="D21" s="13" t="s">
        <v>94</v>
      </c>
      <c r="E21" s="11" t="s">
        <v>32</v>
      </c>
      <c r="F21" s="13" t="s">
        <v>138</v>
      </c>
      <c r="G21" s="13" t="s">
        <v>10</v>
      </c>
      <c r="H21" s="15">
        <v>2024</v>
      </c>
      <c r="I21" s="15">
        <v>2024.1</v>
      </c>
      <c r="J21" s="15" t="s">
        <v>290</v>
      </c>
      <c r="K21" s="15" t="s">
        <v>291</v>
      </c>
      <c r="L21" s="15" t="s">
        <v>11</v>
      </c>
      <c r="M21" s="12" t="s">
        <v>177</v>
      </c>
      <c r="N21" s="12" t="s">
        <v>178</v>
      </c>
      <c r="O21" s="13" t="s">
        <v>179</v>
      </c>
      <c r="P21" s="12" t="s">
        <v>177</v>
      </c>
      <c r="Q21" s="14">
        <v>0</v>
      </c>
      <c r="R21" s="14">
        <v>0</v>
      </c>
      <c r="S21" s="14">
        <v>46851725</v>
      </c>
      <c r="T21" s="14">
        <v>0</v>
      </c>
      <c r="U21" s="14">
        <v>0</v>
      </c>
      <c r="V21" s="14">
        <v>0</v>
      </c>
      <c r="W21" s="14">
        <v>0</v>
      </c>
      <c r="X21" s="14">
        <v>0</v>
      </c>
      <c r="Y21" s="14">
        <v>0</v>
      </c>
      <c r="Z21" s="14">
        <v>0</v>
      </c>
      <c r="AA21" s="14">
        <v>0</v>
      </c>
      <c r="AB21" s="14">
        <v>0</v>
      </c>
      <c r="AC21" s="16" t="e">
        <f>_xlfn.XLOOKUP(Tbl_CapitalSummary[[#This Row],[Agency Code]]*1,#REF!,#REF!)</f>
        <v>#REF!</v>
      </c>
      <c r="AD21" s="17" t="e">
        <f>_xlfn.XLOOKUP(Tbl_CapitalSummary[[#This Row],[Agency Code]]*1,#REF!,#REF!)</f>
        <v>#REF!</v>
      </c>
    </row>
    <row r="22" spans="2:30" ht="75" x14ac:dyDescent="0.25">
      <c r="B22" s="12" t="s">
        <v>15</v>
      </c>
      <c r="C22" s="12" t="s">
        <v>31</v>
      </c>
      <c r="D22" s="13" t="s">
        <v>94</v>
      </c>
      <c r="E22" s="11" t="s">
        <v>32</v>
      </c>
      <c r="F22" s="13" t="s">
        <v>138</v>
      </c>
      <c r="G22" s="13" t="s">
        <v>10</v>
      </c>
      <c r="H22" s="15">
        <v>2024</v>
      </c>
      <c r="I22" s="15">
        <v>2024.1</v>
      </c>
      <c r="J22" s="15" t="s">
        <v>290</v>
      </c>
      <c r="K22" s="15" t="s">
        <v>291</v>
      </c>
      <c r="L22" s="15" t="s">
        <v>11</v>
      </c>
      <c r="M22" s="12" t="s">
        <v>180</v>
      </c>
      <c r="N22" s="12" t="s">
        <v>181</v>
      </c>
      <c r="O22" s="13" t="s">
        <v>182</v>
      </c>
      <c r="P22" s="12" t="s">
        <v>180</v>
      </c>
      <c r="Q22" s="14">
        <v>0</v>
      </c>
      <c r="R22" s="14">
        <v>0</v>
      </c>
      <c r="S22" s="14">
        <v>21706757</v>
      </c>
      <c r="T22" s="14">
        <v>0</v>
      </c>
      <c r="U22" s="14">
        <v>0</v>
      </c>
      <c r="V22" s="14">
        <v>0</v>
      </c>
      <c r="W22" s="14">
        <v>0</v>
      </c>
      <c r="X22" s="14">
        <v>0</v>
      </c>
      <c r="Y22" s="14">
        <v>0</v>
      </c>
      <c r="Z22" s="14">
        <v>0</v>
      </c>
      <c r="AA22" s="14">
        <v>0</v>
      </c>
      <c r="AB22" s="14">
        <v>0</v>
      </c>
      <c r="AC22" s="16" t="e">
        <f>_xlfn.XLOOKUP(Tbl_CapitalSummary[[#This Row],[Agency Code]]*1,#REF!,#REF!)</f>
        <v>#REF!</v>
      </c>
      <c r="AD22" s="17" t="e">
        <f>_xlfn.XLOOKUP(Tbl_CapitalSummary[[#This Row],[Agency Code]]*1,#REF!,#REF!)</f>
        <v>#REF!</v>
      </c>
    </row>
    <row r="23" spans="2:30" ht="45" x14ac:dyDescent="0.25">
      <c r="B23" s="12" t="s">
        <v>15</v>
      </c>
      <c r="C23" s="12" t="s">
        <v>33</v>
      </c>
      <c r="D23" s="13" t="s">
        <v>95</v>
      </c>
      <c r="E23" s="11" t="s">
        <v>34</v>
      </c>
      <c r="F23" s="13" t="s">
        <v>138</v>
      </c>
      <c r="G23" s="13" t="s">
        <v>10</v>
      </c>
      <c r="H23" s="15">
        <v>2024</v>
      </c>
      <c r="I23" s="15">
        <v>2024.1</v>
      </c>
      <c r="J23" s="15" t="s">
        <v>290</v>
      </c>
      <c r="K23" s="15" t="s">
        <v>291</v>
      </c>
      <c r="L23" s="15" t="s">
        <v>11</v>
      </c>
      <c r="M23" s="12" t="s">
        <v>183</v>
      </c>
      <c r="N23" s="12" t="s">
        <v>184</v>
      </c>
      <c r="O23" s="13" t="s">
        <v>185</v>
      </c>
      <c r="P23" s="12" t="s">
        <v>183</v>
      </c>
      <c r="Q23" s="14">
        <v>0</v>
      </c>
      <c r="R23" s="14">
        <v>0</v>
      </c>
      <c r="S23" s="14">
        <v>0</v>
      </c>
      <c r="T23" s="14">
        <v>0</v>
      </c>
      <c r="U23" s="14">
        <v>8000000</v>
      </c>
      <c r="V23" s="14">
        <v>0</v>
      </c>
      <c r="W23" s="14">
        <v>0</v>
      </c>
      <c r="X23" s="14">
        <v>0</v>
      </c>
      <c r="Y23" s="14">
        <v>0</v>
      </c>
      <c r="Z23" s="14">
        <v>0</v>
      </c>
      <c r="AA23" s="14">
        <v>0</v>
      </c>
      <c r="AB23" s="14">
        <v>0</v>
      </c>
      <c r="AC23" s="16" t="e">
        <f>_xlfn.XLOOKUP(Tbl_CapitalSummary[[#This Row],[Agency Code]]*1,#REF!,#REF!)</f>
        <v>#REF!</v>
      </c>
      <c r="AD23" s="17" t="e">
        <f>_xlfn.XLOOKUP(Tbl_CapitalSummary[[#This Row],[Agency Code]]*1,#REF!,#REF!)</f>
        <v>#REF!</v>
      </c>
    </row>
    <row r="24" spans="2:30" ht="60" x14ac:dyDescent="0.25">
      <c r="B24" s="12" t="s">
        <v>15</v>
      </c>
      <c r="C24" s="12" t="s">
        <v>35</v>
      </c>
      <c r="D24" s="13" t="s">
        <v>96</v>
      </c>
      <c r="E24" s="11" t="s">
        <v>36</v>
      </c>
      <c r="F24" s="13" t="s">
        <v>138</v>
      </c>
      <c r="G24" s="13" t="s">
        <v>10</v>
      </c>
      <c r="H24" s="15">
        <v>2024</v>
      </c>
      <c r="I24" s="15">
        <v>2024.1</v>
      </c>
      <c r="J24" s="15" t="s">
        <v>290</v>
      </c>
      <c r="K24" s="15" t="s">
        <v>291</v>
      </c>
      <c r="L24" s="15" t="s">
        <v>11</v>
      </c>
      <c r="M24" s="12" t="s">
        <v>186</v>
      </c>
      <c r="N24" s="12" t="s">
        <v>187</v>
      </c>
      <c r="O24" s="13" t="s">
        <v>188</v>
      </c>
      <c r="P24" s="12" t="s">
        <v>186</v>
      </c>
      <c r="Q24" s="14">
        <v>0</v>
      </c>
      <c r="R24" s="14">
        <v>0</v>
      </c>
      <c r="S24" s="14">
        <v>0</v>
      </c>
      <c r="T24" s="14">
        <v>0</v>
      </c>
      <c r="U24" s="14">
        <v>0</v>
      </c>
      <c r="V24" s="14">
        <v>0</v>
      </c>
      <c r="W24" s="14">
        <v>95465000</v>
      </c>
      <c r="X24" s="14">
        <v>0</v>
      </c>
      <c r="Y24" s="14">
        <v>0</v>
      </c>
      <c r="Z24" s="14">
        <v>0</v>
      </c>
      <c r="AA24" s="14">
        <v>95465000</v>
      </c>
      <c r="AB24" s="14">
        <v>0</v>
      </c>
      <c r="AC24" s="16" t="e">
        <f>_xlfn.XLOOKUP(Tbl_CapitalSummary[[#This Row],[Agency Code]]*1,#REF!,#REF!)</f>
        <v>#REF!</v>
      </c>
      <c r="AD24" s="17" t="e">
        <f>_xlfn.XLOOKUP(Tbl_CapitalSummary[[#This Row],[Agency Code]]*1,#REF!,#REF!)</f>
        <v>#REF!</v>
      </c>
    </row>
    <row r="25" spans="2:30" ht="75" x14ac:dyDescent="0.25">
      <c r="B25" s="12" t="s">
        <v>15</v>
      </c>
      <c r="C25" s="12" t="s">
        <v>35</v>
      </c>
      <c r="D25" s="13" t="s">
        <v>96</v>
      </c>
      <c r="E25" s="11" t="s">
        <v>36</v>
      </c>
      <c r="F25" s="13" t="s">
        <v>138</v>
      </c>
      <c r="G25" s="13" t="s">
        <v>10</v>
      </c>
      <c r="H25" s="15">
        <v>2024</v>
      </c>
      <c r="I25" s="15">
        <v>2024.1</v>
      </c>
      <c r="J25" s="15" t="s">
        <v>290</v>
      </c>
      <c r="K25" s="15" t="s">
        <v>291</v>
      </c>
      <c r="L25" s="15" t="s">
        <v>11</v>
      </c>
      <c r="M25" s="12" t="s">
        <v>189</v>
      </c>
      <c r="N25" s="12" t="s">
        <v>190</v>
      </c>
      <c r="O25" s="13" t="s">
        <v>191</v>
      </c>
      <c r="P25" s="12" t="s">
        <v>189</v>
      </c>
      <c r="Q25" s="14">
        <v>0</v>
      </c>
      <c r="R25" s="14">
        <v>0</v>
      </c>
      <c r="S25" s="14">
        <v>0</v>
      </c>
      <c r="T25" s="14">
        <v>0</v>
      </c>
      <c r="U25" s="14">
        <v>12000000</v>
      </c>
      <c r="V25" s="14">
        <v>0</v>
      </c>
      <c r="W25" s="14">
        <v>0</v>
      </c>
      <c r="X25" s="14">
        <v>0</v>
      </c>
      <c r="Y25" s="14">
        <v>0</v>
      </c>
      <c r="Z25" s="14">
        <v>0</v>
      </c>
      <c r="AA25" s="14">
        <v>0</v>
      </c>
      <c r="AB25" s="14">
        <v>0</v>
      </c>
      <c r="AC25" s="16" t="e">
        <f>_xlfn.XLOOKUP(Tbl_CapitalSummary[[#This Row],[Agency Code]]*1,#REF!,#REF!)</f>
        <v>#REF!</v>
      </c>
      <c r="AD25" s="17" t="e">
        <f>_xlfn.XLOOKUP(Tbl_CapitalSummary[[#This Row],[Agency Code]]*1,#REF!,#REF!)</f>
        <v>#REF!</v>
      </c>
    </row>
    <row r="26" spans="2:30" ht="60" x14ac:dyDescent="0.25">
      <c r="B26" s="12" t="s">
        <v>15</v>
      </c>
      <c r="C26" s="12" t="s">
        <v>192</v>
      </c>
      <c r="D26" s="13" t="s">
        <v>193</v>
      </c>
      <c r="E26" s="11" t="s">
        <v>136</v>
      </c>
      <c r="F26" s="13" t="s">
        <v>138</v>
      </c>
      <c r="G26" s="13" t="s">
        <v>10</v>
      </c>
      <c r="H26" s="15">
        <v>2024</v>
      </c>
      <c r="I26" s="15">
        <v>2024.1</v>
      </c>
      <c r="J26" s="15" t="s">
        <v>290</v>
      </c>
      <c r="K26" s="15" t="s">
        <v>291</v>
      </c>
      <c r="L26" s="15" t="s">
        <v>11</v>
      </c>
      <c r="M26" s="12" t="s">
        <v>194</v>
      </c>
      <c r="N26" s="12" t="s">
        <v>195</v>
      </c>
      <c r="O26" s="13" t="s">
        <v>196</v>
      </c>
      <c r="P26" s="12" t="s">
        <v>194</v>
      </c>
      <c r="Q26" s="14">
        <v>0</v>
      </c>
      <c r="R26" s="14">
        <v>0</v>
      </c>
      <c r="S26" s="14">
        <v>5875000</v>
      </c>
      <c r="T26" s="14">
        <v>0</v>
      </c>
      <c r="U26" s="14">
        <v>0</v>
      </c>
      <c r="V26" s="14">
        <v>0</v>
      </c>
      <c r="W26" s="14">
        <v>0</v>
      </c>
      <c r="X26" s="14">
        <v>0</v>
      </c>
      <c r="Y26" s="14">
        <v>0</v>
      </c>
      <c r="Z26" s="14">
        <v>0</v>
      </c>
      <c r="AA26" s="14">
        <v>0</v>
      </c>
      <c r="AB26" s="14">
        <v>0</v>
      </c>
      <c r="AC26" s="16" t="e">
        <f>_xlfn.XLOOKUP(Tbl_CapitalSummary[[#This Row],[Agency Code]]*1,#REF!,#REF!)</f>
        <v>#REF!</v>
      </c>
      <c r="AD26" s="17" t="e">
        <f>_xlfn.XLOOKUP(Tbl_CapitalSummary[[#This Row],[Agency Code]]*1,#REF!,#REF!)</f>
        <v>#REF!</v>
      </c>
    </row>
    <row r="27" spans="2:30" ht="120" x14ac:dyDescent="0.25">
      <c r="B27" s="12" t="s">
        <v>37</v>
      </c>
      <c r="C27" s="12" t="s">
        <v>38</v>
      </c>
      <c r="D27" s="13" t="s">
        <v>97</v>
      </c>
      <c r="E27" s="11" t="s">
        <v>39</v>
      </c>
      <c r="F27" s="13" t="s">
        <v>138</v>
      </c>
      <c r="G27" s="13" t="s">
        <v>10</v>
      </c>
      <c r="H27" s="15">
        <v>2024</v>
      </c>
      <c r="I27" s="15">
        <v>2024.1</v>
      </c>
      <c r="J27" s="15" t="s">
        <v>290</v>
      </c>
      <c r="K27" s="15" t="s">
        <v>291</v>
      </c>
      <c r="L27" s="15" t="s">
        <v>11</v>
      </c>
      <c r="M27" s="12" t="s">
        <v>197</v>
      </c>
      <c r="N27" s="12" t="s">
        <v>198</v>
      </c>
      <c r="O27" s="13" t="s">
        <v>199</v>
      </c>
      <c r="P27" s="12" t="s">
        <v>197</v>
      </c>
      <c r="Q27" s="14">
        <v>0</v>
      </c>
      <c r="R27" s="14">
        <v>0</v>
      </c>
      <c r="S27" s="14">
        <v>0</v>
      </c>
      <c r="T27" s="14">
        <v>0</v>
      </c>
      <c r="U27" s="14">
        <v>24340860</v>
      </c>
      <c r="V27" s="14">
        <v>0</v>
      </c>
      <c r="W27" s="14">
        <v>0</v>
      </c>
      <c r="X27" s="14">
        <v>0</v>
      </c>
      <c r="Y27" s="14">
        <v>0</v>
      </c>
      <c r="Z27" s="14">
        <v>0</v>
      </c>
      <c r="AA27" s="14">
        <v>0</v>
      </c>
      <c r="AB27" s="14">
        <v>0</v>
      </c>
      <c r="AC27" s="16" t="e">
        <f>_xlfn.XLOOKUP(Tbl_CapitalSummary[[#This Row],[Agency Code]]*1,#REF!,#REF!)</f>
        <v>#REF!</v>
      </c>
      <c r="AD27" s="17" t="e">
        <f>_xlfn.XLOOKUP(Tbl_CapitalSummary[[#This Row],[Agency Code]]*1,#REF!,#REF!)</f>
        <v>#REF!</v>
      </c>
    </row>
    <row r="28" spans="2:30" ht="180" x14ac:dyDescent="0.25">
      <c r="B28" s="12" t="s">
        <v>37</v>
      </c>
      <c r="C28" s="12" t="s">
        <v>38</v>
      </c>
      <c r="D28" s="13" t="s">
        <v>97</v>
      </c>
      <c r="E28" s="11" t="s">
        <v>39</v>
      </c>
      <c r="F28" s="13" t="s">
        <v>138</v>
      </c>
      <c r="G28" s="13" t="s">
        <v>10</v>
      </c>
      <c r="H28" s="15">
        <v>2024</v>
      </c>
      <c r="I28" s="15">
        <v>2024.1</v>
      </c>
      <c r="J28" s="15" t="s">
        <v>290</v>
      </c>
      <c r="K28" s="15" t="s">
        <v>291</v>
      </c>
      <c r="L28" s="15" t="s">
        <v>11</v>
      </c>
      <c r="M28" s="12" t="s">
        <v>200</v>
      </c>
      <c r="N28" s="12" t="s">
        <v>201</v>
      </c>
      <c r="O28" s="13" t="s">
        <v>202</v>
      </c>
      <c r="P28" s="12" t="s">
        <v>200</v>
      </c>
      <c r="Q28" s="14">
        <v>35000000</v>
      </c>
      <c r="R28" s="14">
        <v>0</v>
      </c>
      <c r="S28" s="14">
        <v>0</v>
      </c>
      <c r="T28" s="14">
        <v>0</v>
      </c>
      <c r="U28" s="14">
        <v>0</v>
      </c>
      <c r="V28" s="14">
        <v>0</v>
      </c>
      <c r="W28" s="14">
        <v>0</v>
      </c>
      <c r="X28" s="14">
        <v>0</v>
      </c>
      <c r="Y28" s="14">
        <v>0</v>
      </c>
      <c r="Z28" s="14">
        <v>0</v>
      </c>
      <c r="AA28" s="14">
        <v>0</v>
      </c>
      <c r="AB28" s="14">
        <v>0</v>
      </c>
      <c r="AC28" s="16" t="e">
        <f>_xlfn.XLOOKUP(Tbl_CapitalSummary[[#This Row],[Agency Code]]*1,#REF!,#REF!)</f>
        <v>#REF!</v>
      </c>
      <c r="AD28" s="17" t="e">
        <f>_xlfn.XLOOKUP(Tbl_CapitalSummary[[#This Row],[Agency Code]]*1,#REF!,#REF!)</f>
        <v>#REF!</v>
      </c>
    </row>
    <row r="29" spans="2:30" ht="60" x14ac:dyDescent="0.25">
      <c r="B29" s="12" t="s">
        <v>98</v>
      </c>
      <c r="C29" s="12" t="s">
        <v>40</v>
      </c>
      <c r="D29" s="13" t="s">
        <v>99</v>
      </c>
      <c r="E29" s="11" t="s">
        <v>41</v>
      </c>
      <c r="F29" s="13" t="s">
        <v>138</v>
      </c>
      <c r="G29" s="13" t="s">
        <v>10</v>
      </c>
      <c r="H29" s="15">
        <v>2024</v>
      </c>
      <c r="I29" s="15">
        <v>2024.1</v>
      </c>
      <c r="J29" s="15" t="s">
        <v>290</v>
      </c>
      <c r="K29" s="15" t="s">
        <v>291</v>
      </c>
      <c r="L29" s="15" t="s">
        <v>11</v>
      </c>
      <c r="M29" s="12" t="s">
        <v>203</v>
      </c>
      <c r="N29" s="12" t="s">
        <v>204</v>
      </c>
      <c r="O29" s="13" t="s">
        <v>77</v>
      </c>
      <c r="P29" s="12" t="s">
        <v>77</v>
      </c>
      <c r="Q29" s="14">
        <v>0</v>
      </c>
      <c r="R29" s="14">
        <v>0</v>
      </c>
      <c r="S29" s="14">
        <v>0</v>
      </c>
      <c r="T29" s="14">
        <v>0</v>
      </c>
      <c r="U29" s="14">
        <v>0</v>
      </c>
      <c r="V29" s="14">
        <v>0</v>
      </c>
      <c r="W29" s="14">
        <v>0</v>
      </c>
      <c r="X29" s="14">
        <v>0</v>
      </c>
      <c r="Y29" s="14">
        <v>0</v>
      </c>
      <c r="Z29" s="14">
        <v>0</v>
      </c>
      <c r="AA29" s="14">
        <v>0</v>
      </c>
      <c r="AB29" s="14">
        <v>0</v>
      </c>
      <c r="AC29" s="16" t="e">
        <f>_xlfn.XLOOKUP(Tbl_CapitalSummary[[#This Row],[Agency Code]]*1,#REF!,#REF!)</f>
        <v>#REF!</v>
      </c>
      <c r="AD29" s="17" t="e">
        <f>_xlfn.XLOOKUP(Tbl_CapitalSummary[[#This Row],[Agency Code]]*1,#REF!,#REF!)</f>
        <v>#REF!</v>
      </c>
    </row>
    <row r="30" spans="2:30" ht="45" x14ac:dyDescent="0.25">
      <c r="B30" s="12" t="s">
        <v>98</v>
      </c>
      <c r="C30" s="12" t="s">
        <v>40</v>
      </c>
      <c r="D30" s="13" t="s">
        <v>99</v>
      </c>
      <c r="E30" s="11" t="s">
        <v>41</v>
      </c>
      <c r="F30" s="13" t="s">
        <v>138</v>
      </c>
      <c r="G30" s="13" t="s">
        <v>10</v>
      </c>
      <c r="H30" s="15">
        <v>2024</v>
      </c>
      <c r="I30" s="15">
        <v>2024.1</v>
      </c>
      <c r="J30" s="15" t="s">
        <v>290</v>
      </c>
      <c r="K30" s="15" t="s">
        <v>291</v>
      </c>
      <c r="L30" s="15" t="s">
        <v>11</v>
      </c>
      <c r="M30" s="12" t="s">
        <v>205</v>
      </c>
      <c r="N30" s="12" t="s">
        <v>206</v>
      </c>
      <c r="O30" s="13" t="s">
        <v>100</v>
      </c>
      <c r="P30" s="12" t="s">
        <v>101</v>
      </c>
      <c r="Q30" s="14">
        <v>0</v>
      </c>
      <c r="R30" s="14">
        <v>0</v>
      </c>
      <c r="S30" s="14">
        <v>2660000</v>
      </c>
      <c r="T30" s="14">
        <v>0</v>
      </c>
      <c r="U30" s="14">
        <v>0</v>
      </c>
      <c r="V30" s="14">
        <v>0</v>
      </c>
      <c r="W30" s="14">
        <v>0</v>
      </c>
      <c r="X30" s="14">
        <v>0</v>
      </c>
      <c r="Y30" s="14">
        <v>0</v>
      </c>
      <c r="Z30" s="14">
        <v>0</v>
      </c>
      <c r="AA30" s="14">
        <v>0</v>
      </c>
      <c r="AB30" s="14">
        <v>0</v>
      </c>
      <c r="AC30" s="16" t="e">
        <f>_xlfn.XLOOKUP(Tbl_CapitalSummary[[#This Row],[Agency Code]]*1,#REF!,#REF!)</f>
        <v>#REF!</v>
      </c>
      <c r="AD30" s="17" t="e">
        <f>_xlfn.XLOOKUP(Tbl_CapitalSummary[[#This Row],[Agency Code]]*1,#REF!,#REF!)</f>
        <v>#REF!</v>
      </c>
    </row>
    <row r="31" spans="2:30" ht="45" x14ac:dyDescent="0.25">
      <c r="B31" s="12" t="s">
        <v>98</v>
      </c>
      <c r="C31" s="12" t="s">
        <v>40</v>
      </c>
      <c r="D31" s="13" t="s">
        <v>99</v>
      </c>
      <c r="E31" s="11" t="s">
        <v>41</v>
      </c>
      <c r="F31" s="13" t="s">
        <v>138</v>
      </c>
      <c r="G31" s="13" t="s">
        <v>10</v>
      </c>
      <c r="H31" s="15">
        <v>2024</v>
      </c>
      <c r="I31" s="15">
        <v>2024.1</v>
      </c>
      <c r="J31" s="15" t="s">
        <v>290</v>
      </c>
      <c r="K31" s="15" t="s">
        <v>291</v>
      </c>
      <c r="L31" s="15" t="s">
        <v>11</v>
      </c>
      <c r="M31" s="12" t="s">
        <v>207</v>
      </c>
      <c r="N31" s="12" t="s">
        <v>208</v>
      </c>
      <c r="O31" s="13" t="s">
        <v>209</v>
      </c>
      <c r="P31" s="12" t="s">
        <v>207</v>
      </c>
      <c r="Q31" s="14">
        <v>0</v>
      </c>
      <c r="R31" s="14">
        <v>0</v>
      </c>
      <c r="S31" s="14">
        <v>0</v>
      </c>
      <c r="T31" s="14">
        <v>0</v>
      </c>
      <c r="U31" s="14">
        <v>1600000</v>
      </c>
      <c r="V31" s="14">
        <v>0</v>
      </c>
      <c r="W31" s="14">
        <v>0</v>
      </c>
      <c r="X31" s="14">
        <v>0</v>
      </c>
      <c r="Y31" s="14">
        <v>0</v>
      </c>
      <c r="Z31" s="14">
        <v>0</v>
      </c>
      <c r="AA31" s="14">
        <v>0</v>
      </c>
      <c r="AB31" s="14">
        <v>0</v>
      </c>
      <c r="AC31" s="16" t="e">
        <f>_xlfn.XLOOKUP(Tbl_CapitalSummary[[#This Row],[Agency Code]]*1,#REF!,#REF!)</f>
        <v>#REF!</v>
      </c>
      <c r="AD31" s="17" t="e">
        <f>_xlfn.XLOOKUP(Tbl_CapitalSummary[[#This Row],[Agency Code]]*1,#REF!,#REF!)</f>
        <v>#REF!</v>
      </c>
    </row>
    <row r="32" spans="2:30" ht="45" x14ac:dyDescent="0.25">
      <c r="B32" s="12" t="s">
        <v>98</v>
      </c>
      <c r="C32" s="12" t="s">
        <v>40</v>
      </c>
      <c r="D32" s="13" t="s">
        <v>99</v>
      </c>
      <c r="E32" s="11" t="s">
        <v>41</v>
      </c>
      <c r="F32" s="13" t="s">
        <v>138</v>
      </c>
      <c r="G32" s="13" t="s">
        <v>10</v>
      </c>
      <c r="H32" s="15">
        <v>2024</v>
      </c>
      <c r="I32" s="15">
        <v>2024.1</v>
      </c>
      <c r="J32" s="15" t="s">
        <v>290</v>
      </c>
      <c r="K32" s="15" t="s">
        <v>291</v>
      </c>
      <c r="L32" s="15" t="s">
        <v>11</v>
      </c>
      <c r="M32" s="12" t="s">
        <v>210</v>
      </c>
      <c r="N32" s="12" t="s">
        <v>211</v>
      </c>
      <c r="O32" s="13" t="s">
        <v>212</v>
      </c>
      <c r="P32" s="12" t="s">
        <v>213</v>
      </c>
      <c r="Q32" s="14">
        <v>0</v>
      </c>
      <c r="R32" s="14">
        <v>0</v>
      </c>
      <c r="S32" s="14">
        <v>0</v>
      </c>
      <c r="T32" s="14">
        <v>0</v>
      </c>
      <c r="U32" s="14">
        <v>3000000</v>
      </c>
      <c r="V32" s="14">
        <v>0</v>
      </c>
      <c r="W32" s="14">
        <v>0</v>
      </c>
      <c r="X32" s="14">
        <v>0</v>
      </c>
      <c r="Y32" s="14">
        <v>0</v>
      </c>
      <c r="Z32" s="14">
        <v>0</v>
      </c>
      <c r="AA32" s="14">
        <v>0</v>
      </c>
      <c r="AB32" s="14">
        <v>0</v>
      </c>
      <c r="AC32" s="16" t="e">
        <f>_xlfn.XLOOKUP(Tbl_CapitalSummary[[#This Row],[Agency Code]]*1,#REF!,#REF!)</f>
        <v>#REF!</v>
      </c>
      <c r="AD32" s="17" t="e">
        <f>_xlfn.XLOOKUP(Tbl_CapitalSummary[[#This Row],[Agency Code]]*1,#REF!,#REF!)</f>
        <v>#REF!</v>
      </c>
    </row>
    <row r="33" spans="2:30" ht="75" x14ac:dyDescent="0.25">
      <c r="B33" s="12" t="s">
        <v>98</v>
      </c>
      <c r="C33" s="12" t="s">
        <v>40</v>
      </c>
      <c r="D33" s="13" t="s">
        <v>99</v>
      </c>
      <c r="E33" s="11" t="s">
        <v>41</v>
      </c>
      <c r="F33" s="13" t="s">
        <v>138</v>
      </c>
      <c r="G33" s="13" t="s">
        <v>10</v>
      </c>
      <c r="H33" s="15">
        <v>2024</v>
      </c>
      <c r="I33" s="15">
        <v>2024.1</v>
      </c>
      <c r="J33" s="15" t="s">
        <v>290</v>
      </c>
      <c r="K33" s="15" t="s">
        <v>291</v>
      </c>
      <c r="L33" s="15" t="s">
        <v>11</v>
      </c>
      <c r="M33" s="12" t="s">
        <v>214</v>
      </c>
      <c r="N33" s="12" t="s">
        <v>215</v>
      </c>
      <c r="O33" s="13" t="s">
        <v>216</v>
      </c>
      <c r="P33" s="12" t="s">
        <v>214</v>
      </c>
      <c r="Q33" s="14">
        <v>0</v>
      </c>
      <c r="R33" s="14">
        <v>0</v>
      </c>
      <c r="S33" s="14">
        <v>0</v>
      </c>
      <c r="T33" s="14">
        <v>0</v>
      </c>
      <c r="U33" s="14">
        <v>3500000</v>
      </c>
      <c r="V33" s="14">
        <v>0</v>
      </c>
      <c r="W33" s="14">
        <v>0</v>
      </c>
      <c r="X33" s="14">
        <v>0</v>
      </c>
      <c r="Y33" s="14">
        <v>0</v>
      </c>
      <c r="Z33" s="14">
        <v>0</v>
      </c>
      <c r="AA33" s="14">
        <v>0</v>
      </c>
      <c r="AB33" s="14">
        <v>0</v>
      </c>
      <c r="AC33" s="16" t="e">
        <f>_xlfn.XLOOKUP(Tbl_CapitalSummary[[#This Row],[Agency Code]]*1,#REF!,#REF!)</f>
        <v>#REF!</v>
      </c>
      <c r="AD33" s="17" t="e">
        <f>_xlfn.XLOOKUP(Tbl_CapitalSummary[[#This Row],[Agency Code]]*1,#REF!,#REF!)</f>
        <v>#REF!</v>
      </c>
    </row>
    <row r="34" spans="2:30" ht="45" x14ac:dyDescent="0.25">
      <c r="B34" s="12" t="s">
        <v>98</v>
      </c>
      <c r="C34" s="12" t="s">
        <v>42</v>
      </c>
      <c r="D34" s="13" t="s">
        <v>102</v>
      </c>
      <c r="E34" s="11" t="s">
        <v>43</v>
      </c>
      <c r="F34" s="13" t="s">
        <v>138</v>
      </c>
      <c r="G34" s="13" t="s">
        <v>10</v>
      </c>
      <c r="H34" s="15">
        <v>2024</v>
      </c>
      <c r="I34" s="15">
        <v>2024.1</v>
      </c>
      <c r="J34" s="15" t="s">
        <v>290</v>
      </c>
      <c r="K34" s="15" t="s">
        <v>291</v>
      </c>
      <c r="L34" s="15" t="s">
        <v>11</v>
      </c>
      <c r="M34" s="12" t="s">
        <v>104</v>
      </c>
      <c r="N34" s="12" t="s">
        <v>217</v>
      </c>
      <c r="O34" s="13" t="s">
        <v>103</v>
      </c>
      <c r="P34" s="12" t="s">
        <v>104</v>
      </c>
      <c r="Q34" s="14">
        <v>0</v>
      </c>
      <c r="R34" s="14">
        <v>0</v>
      </c>
      <c r="S34" s="14">
        <v>5000000</v>
      </c>
      <c r="T34" s="14">
        <v>5000000</v>
      </c>
      <c r="U34" s="14">
        <v>0</v>
      </c>
      <c r="V34" s="14">
        <v>0</v>
      </c>
      <c r="W34" s="14">
        <v>0</v>
      </c>
      <c r="X34" s="14">
        <v>0</v>
      </c>
      <c r="Y34" s="14">
        <v>0</v>
      </c>
      <c r="Z34" s="14">
        <v>0</v>
      </c>
      <c r="AA34" s="14">
        <v>0</v>
      </c>
      <c r="AB34" s="14">
        <v>0</v>
      </c>
      <c r="AC34" s="16" t="e">
        <f>_xlfn.XLOOKUP(Tbl_CapitalSummary[[#This Row],[Agency Code]]*1,#REF!,#REF!)</f>
        <v>#REF!</v>
      </c>
      <c r="AD34" s="17" t="e">
        <f>_xlfn.XLOOKUP(Tbl_CapitalSummary[[#This Row],[Agency Code]]*1,#REF!,#REF!)</f>
        <v>#REF!</v>
      </c>
    </row>
    <row r="35" spans="2:30" ht="45" x14ac:dyDescent="0.25">
      <c r="B35" s="12" t="s">
        <v>44</v>
      </c>
      <c r="C35" s="12" t="s">
        <v>45</v>
      </c>
      <c r="D35" s="13" t="s">
        <v>105</v>
      </c>
      <c r="E35" s="11" t="s">
        <v>46</v>
      </c>
      <c r="F35" s="13" t="s">
        <v>138</v>
      </c>
      <c r="G35" s="13" t="s">
        <v>10</v>
      </c>
      <c r="H35" s="15">
        <v>2024</v>
      </c>
      <c r="I35" s="15">
        <v>2024.1</v>
      </c>
      <c r="J35" s="15" t="s">
        <v>290</v>
      </c>
      <c r="K35" s="15" t="s">
        <v>291</v>
      </c>
      <c r="L35" s="15" t="s">
        <v>11</v>
      </c>
      <c r="M35" s="12" t="s">
        <v>218</v>
      </c>
      <c r="N35" s="12" t="s">
        <v>219</v>
      </c>
      <c r="O35" s="13" t="s">
        <v>220</v>
      </c>
      <c r="P35" s="12" t="s">
        <v>218</v>
      </c>
      <c r="Q35" s="14">
        <v>0</v>
      </c>
      <c r="R35" s="14">
        <v>0</v>
      </c>
      <c r="S35" s="14">
        <v>0</v>
      </c>
      <c r="T35" s="14">
        <v>0</v>
      </c>
      <c r="U35" s="14">
        <v>0</v>
      </c>
      <c r="V35" s="14">
        <v>0</v>
      </c>
      <c r="W35" s="14">
        <v>0</v>
      </c>
      <c r="X35" s="14">
        <v>0</v>
      </c>
      <c r="Y35" s="14">
        <v>0</v>
      </c>
      <c r="Z35" s="14">
        <v>0</v>
      </c>
      <c r="AA35" s="14">
        <v>0</v>
      </c>
      <c r="AB35" s="14">
        <v>0</v>
      </c>
      <c r="AC35" s="16" t="e">
        <f>_xlfn.XLOOKUP(Tbl_CapitalSummary[[#This Row],[Agency Code]]*1,#REF!,#REF!)</f>
        <v>#REF!</v>
      </c>
      <c r="AD35" s="17" t="e">
        <f>_xlfn.XLOOKUP(Tbl_CapitalSummary[[#This Row],[Agency Code]]*1,#REF!,#REF!)</f>
        <v>#REF!</v>
      </c>
    </row>
    <row r="36" spans="2:30" ht="120" x14ac:dyDescent="0.25">
      <c r="B36" s="12" t="s">
        <v>44</v>
      </c>
      <c r="C36" s="12" t="s">
        <v>45</v>
      </c>
      <c r="D36" s="13" t="s">
        <v>105</v>
      </c>
      <c r="E36" s="11" t="s">
        <v>46</v>
      </c>
      <c r="F36" s="13" t="s">
        <v>138</v>
      </c>
      <c r="G36" s="13" t="s">
        <v>10</v>
      </c>
      <c r="H36" s="15">
        <v>2024</v>
      </c>
      <c r="I36" s="15">
        <v>2024.1</v>
      </c>
      <c r="J36" s="15" t="s">
        <v>290</v>
      </c>
      <c r="K36" s="15" t="s">
        <v>291</v>
      </c>
      <c r="L36" s="15" t="s">
        <v>11</v>
      </c>
      <c r="M36" s="12" t="s">
        <v>221</v>
      </c>
      <c r="N36" s="12" t="s">
        <v>222</v>
      </c>
      <c r="O36" s="13" t="s">
        <v>106</v>
      </c>
      <c r="P36" s="12" t="s">
        <v>107</v>
      </c>
      <c r="Q36" s="14">
        <v>0</v>
      </c>
      <c r="R36" s="14">
        <v>0</v>
      </c>
      <c r="S36" s="14">
        <v>0</v>
      </c>
      <c r="T36" s="14">
        <v>0</v>
      </c>
      <c r="U36" s="14">
        <v>15000000</v>
      </c>
      <c r="V36" s="14">
        <v>0</v>
      </c>
      <c r="W36" s="14">
        <v>0</v>
      </c>
      <c r="X36" s="14">
        <v>0</v>
      </c>
      <c r="Y36" s="14">
        <v>0</v>
      </c>
      <c r="Z36" s="14">
        <v>0</v>
      </c>
      <c r="AA36" s="14">
        <v>0</v>
      </c>
      <c r="AB36" s="14">
        <v>0</v>
      </c>
      <c r="AC36" s="16" t="e">
        <f>_xlfn.XLOOKUP(Tbl_CapitalSummary[[#This Row],[Agency Code]]*1,#REF!,#REF!)</f>
        <v>#REF!</v>
      </c>
      <c r="AD36" s="17" t="e">
        <f>_xlfn.XLOOKUP(Tbl_CapitalSummary[[#This Row],[Agency Code]]*1,#REF!,#REF!)</f>
        <v>#REF!</v>
      </c>
    </row>
    <row r="37" spans="2:30" ht="60" x14ac:dyDescent="0.25">
      <c r="B37" s="12" t="s">
        <v>47</v>
      </c>
      <c r="C37" s="12" t="s">
        <v>48</v>
      </c>
      <c r="D37" s="13" t="s">
        <v>108</v>
      </c>
      <c r="E37" s="11" t="s">
        <v>49</v>
      </c>
      <c r="F37" s="13" t="s">
        <v>138</v>
      </c>
      <c r="G37" s="13" t="s">
        <v>10</v>
      </c>
      <c r="H37" s="15">
        <v>2024</v>
      </c>
      <c r="I37" s="15">
        <v>2024.1</v>
      </c>
      <c r="J37" s="15" t="s">
        <v>290</v>
      </c>
      <c r="K37" s="15" t="s">
        <v>291</v>
      </c>
      <c r="L37" s="15" t="s">
        <v>11</v>
      </c>
      <c r="M37" s="12" t="s">
        <v>64</v>
      </c>
      <c r="N37" s="12" t="s">
        <v>223</v>
      </c>
      <c r="O37" s="13" t="s">
        <v>109</v>
      </c>
      <c r="P37" s="12" t="s">
        <v>64</v>
      </c>
      <c r="Q37" s="14">
        <v>0</v>
      </c>
      <c r="R37" s="14">
        <v>0</v>
      </c>
      <c r="S37" s="14">
        <v>2000000</v>
      </c>
      <c r="T37" s="14">
        <v>0</v>
      </c>
      <c r="U37" s="14">
        <v>0</v>
      </c>
      <c r="V37" s="14">
        <v>0</v>
      </c>
      <c r="W37" s="14">
        <v>0</v>
      </c>
      <c r="X37" s="14">
        <v>0</v>
      </c>
      <c r="Y37" s="14">
        <v>0</v>
      </c>
      <c r="Z37" s="14">
        <v>0</v>
      </c>
      <c r="AA37" s="14">
        <v>0</v>
      </c>
      <c r="AB37" s="14">
        <v>0</v>
      </c>
      <c r="AC37" s="16" t="e">
        <f>_xlfn.XLOOKUP(Tbl_CapitalSummary[[#This Row],[Agency Code]]*1,#REF!,#REF!)</f>
        <v>#REF!</v>
      </c>
      <c r="AD37" s="17" t="e">
        <f>_xlfn.XLOOKUP(Tbl_CapitalSummary[[#This Row],[Agency Code]]*1,#REF!,#REF!)</f>
        <v>#REF!</v>
      </c>
    </row>
    <row r="38" spans="2:30" ht="60" x14ac:dyDescent="0.25">
      <c r="B38" s="12" t="s">
        <v>47</v>
      </c>
      <c r="C38" s="12" t="s">
        <v>48</v>
      </c>
      <c r="D38" s="13" t="s">
        <v>108</v>
      </c>
      <c r="E38" s="11" t="s">
        <v>49</v>
      </c>
      <c r="F38" s="13" t="s">
        <v>138</v>
      </c>
      <c r="G38" s="13" t="s">
        <v>10</v>
      </c>
      <c r="H38" s="15">
        <v>2024</v>
      </c>
      <c r="I38" s="15">
        <v>2024.1</v>
      </c>
      <c r="J38" s="15" t="s">
        <v>290</v>
      </c>
      <c r="K38" s="15" t="s">
        <v>291</v>
      </c>
      <c r="L38" s="15" t="s">
        <v>11</v>
      </c>
      <c r="M38" s="12" t="s">
        <v>224</v>
      </c>
      <c r="N38" s="12" t="s">
        <v>225</v>
      </c>
      <c r="O38" s="13" t="s">
        <v>226</v>
      </c>
      <c r="P38" s="12" t="s">
        <v>224</v>
      </c>
      <c r="Q38" s="14">
        <v>0</v>
      </c>
      <c r="R38" s="14">
        <v>0</v>
      </c>
      <c r="S38" s="14">
        <v>14844060</v>
      </c>
      <c r="T38" s="14">
        <v>0</v>
      </c>
      <c r="U38" s="14">
        <v>0</v>
      </c>
      <c r="V38" s="14">
        <v>0</v>
      </c>
      <c r="W38" s="14">
        <v>0</v>
      </c>
      <c r="X38" s="14">
        <v>0</v>
      </c>
      <c r="Y38" s="14">
        <v>0</v>
      </c>
      <c r="Z38" s="14">
        <v>0</v>
      </c>
      <c r="AA38" s="14">
        <v>0</v>
      </c>
      <c r="AB38" s="14">
        <v>0</v>
      </c>
      <c r="AC38" s="16" t="e">
        <f>_xlfn.XLOOKUP(Tbl_CapitalSummary[[#This Row],[Agency Code]]*1,#REF!,#REF!)</f>
        <v>#REF!</v>
      </c>
      <c r="AD38" s="17" t="e">
        <f>_xlfn.XLOOKUP(Tbl_CapitalSummary[[#This Row],[Agency Code]]*1,#REF!,#REF!)</f>
        <v>#REF!</v>
      </c>
    </row>
    <row r="39" spans="2:30" ht="60" x14ac:dyDescent="0.25">
      <c r="B39" s="12" t="s">
        <v>47</v>
      </c>
      <c r="C39" s="12" t="s">
        <v>50</v>
      </c>
      <c r="D39" s="13" t="s">
        <v>110</v>
      </c>
      <c r="E39" s="11" t="s">
        <v>51</v>
      </c>
      <c r="F39" s="13" t="s">
        <v>138</v>
      </c>
      <c r="G39" s="13" t="s">
        <v>10</v>
      </c>
      <c r="H39" s="15">
        <v>2024</v>
      </c>
      <c r="I39" s="15">
        <v>2024.1</v>
      </c>
      <c r="J39" s="15" t="s">
        <v>290</v>
      </c>
      <c r="K39" s="15" t="s">
        <v>291</v>
      </c>
      <c r="L39" s="15" t="s">
        <v>11</v>
      </c>
      <c r="M39" s="12" t="s">
        <v>64</v>
      </c>
      <c r="N39" s="12" t="s">
        <v>227</v>
      </c>
      <c r="O39" s="13" t="s">
        <v>111</v>
      </c>
      <c r="P39" s="12" t="s">
        <v>64</v>
      </c>
      <c r="Q39" s="14">
        <v>0</v>
      </c>
      <c r="R39" s="14">
        <v>0</v>
      </c>
      <c r="S39" s="14">
        <v>5000000</v>
      </c>
      <c r="T39" s="14">
        <v>5000000</v>
      </c>
      <c r="U39" s="14">
        <v>0</v>
      </c>
      <c r="V39" s="14">
        <v>0</v>
      </c>
      <c r="W39" s="14">
        <v>0</v>
      </c>
      <c r="X39" s="14">
        <v>0</v>
      </c>
      <c r="Y39" s="14">
        <v>0</v>
      </c>
      <c r="Z39" s="14">
        <v>0</v>
      </c>
      <c r="AA39" s="14">
        <v>0</v>
      </c>
      <c r="AB39" s="14">
        <v>0</v>
      </c>
      <c r="AC39" s="16" t="e">
        <f>_xlfn.XLOOKUP(Tbl_CapitalSummary[[#This Row],[Agency Code]]*1,#REF!,#REF!)</f>
        <v>#REF!</v>
      </c>
      <c r="AD39" s="17" t="e">
        <f>_xlfn.XLOOKUP(Tbl_CapitalSummary[[#This Row],[Agency Code]]*1,#REF!,#REF!)</f>
        <v>#REF!</v>
      </c>
    </row>
    <row r="40" spans="2:30" ht="210" x14ac:dyDescent="0.25">
      <c r="B40" s="12" t="s">
        <v>47</v>
      </c>
      <c r="C40" s="12" t="s">
        <v>50</v>
      </c>
      <c r="D40" s="13" t="s">
        <v>110</v>
      </c>
      <c r="E40" s="11" t="s">
        <v>51</v>
      </c>
      <c r="F40" s="13" t="s">
        <v>138</v>
      </c>
      <c r="G40" s="13" t="s">
        <v>10</v>
      </c>
      <c r="H40" s="15">
        <v>2024</v>
      </c>
      <c r="I40" s="15">
        <v>2024.1</v>
      </c>
      <c r="J40" s="15" t="s">
        <v>290</v>
      </c>
      <c r="K40" s="15" t="s">
        <v>291</v>
      </c>
      <c r="L40" s="15" t="s">
        <v>11</v>
      </c>
      <c r="M40" s="12" t="s">
        <v>228</v>
      </c>
      <c r="N40" s="12" t="s">
        <v>229</v>
      </c>
      <c r="O40" s="13" t="s">
        <v>113</v>
      </c>
      <c r="P40" s="12" t="s">
        <v>112</v>
      </c>
      <c r="Q40" s="14">
        <v>94840</v>
      </c>
      <c r="R40" s="14">
        <v>0</v>
      </c>
      <c r="S40" s="14">
        <v>35000000</v>
      </c>
      <c r="T40" s="14">
        <v>35000000</v>
      </c>
      <c r="U40" s="14">
        <v>0</v>
      </c>
      <c r="V40" s="14">
        <v>0</v>
      </c>
      <c r="W40" s="14">
        <v>0</v>
      </c>
      <c r="X40" s="14">
        <v>0</v>
      </c>
      <c r="Y40" s="14">
        <v>0</v>
      </c>
      <c r="Z40" s="14">
        <v>0</v>
      </c>
      <c r="AA40" s="14">
        <v>0</v>
      </c>
      <c r="AB40" s="14">
        <v>0</v>
      </c>
      <c r="AC40" s="16" t="e">
        <f>_xlfn.XLOOKUP(Tbl_CapitalSummary[[#This Row],[Agency Code]]*1,#REF!,#REF!)</f>
        <v>#REF!</v>
      </c>
      <c r="AD40" s="17" t="e">
        <f>_xlfn.XLOOKUP(Tbl_CapitalSummary[[#This Row],[Agency Code]]*1,#REF!,#REF!)</f>
        <v>#REF!</v>
      </c>
    </row>
    <row r="41" spans="2:30" ht="60" x14ac:dyDescent="0.25">
      <c r="B41" s="12" t="s">
        <v>47</v>
      </c>
      <c r="C41" s="12" t="s">
        <v>52</v>
      </c>
      <c r="D41" s="13" t="s">
        <v>114</v>
      </c>
      <c r="E41" s="11" t="s">
        <v>53</v>
      </c>
      <c r="F41" s="13" t="s">
        <v>138</v>
      </c>
      <c r="G41" s="13" t="s">
        <v>10</v>
      </c>
      <c r="H41" s="15">
        <v>2024</v>
      </c>
      <c r="I41" s="15">
        <v>2024.1</v>
      </c>
      <c r="J41" s="15" t="s">
        <v>290</v>
      </c>
      <c r="K41" s="15" t="s">
        <v>291</v>
      </c>
      <c r="L41" s="15" t="s">
        <v>11</v>
      </c>
      <c r="M41" s="12" t="s">
        <v>116</v>
      </c>
      <c r="N41" s="12" t="s">
        <v>230</v>
      </c>
      <c r="O41" s="13" t="s">
        <v>115</v>
      </c>
      <c r="P41" s="12" t="s">
        <v>116</v>
      </c>
      <c r="Q41" s="14">
        <v>0</v>
      </c>
      <c r="R41" s="14">
        <v>0</v>
      </c>
      <c r="S41" s="14">
        <v>105000000</v>
      </c>
      <c r="T41" s="14">
        <v>118000000</v>
      </c>
      <c r="U41" s="14">
        <v>0</v>
      </c>
      <c r="V41" s="14">
        <v>0</v>
      </c>
      <c r="W41" s="14">
        <v>0</v>
      </c>
      <c r="X41" s="14">
        <v>0</v>
      </c>
      <c r="Y41" s="14">
        <v>0</v>
      </c>
      <c r="Z41" s="14">
        <v>0</v>
      </c>
      <c r="AA41" s="14">
        <v>0</v>
      </c>
      <c r="AB41" s="14">
        <v>0</v>
      </c>
      <c r="AC41" s="16" t="e">
        <f>_xlfn.XLOOKUP(Tbl_CapitalSummary[[#This Row],[Agency Code]]*1,#REF!,#REF!)</f>
        <v>#REF!</v>
      </c>
      <c r="AD41" s="17" t="e">
        <f>_xlfn.XLOOKUP(Tbl_CapitalSummary[[#This Row],[Agency Code]]*1,#REF!,#REF!)</f>
        <v>#REF!</v>
      </c>
    </row>
    <row r="42" spans="2:30" ht="60" x14ac:dyDescent="0.25">
      <c r="B42" s="12" t="s">
        <v>47</v>
      </c>
      <c r="C42" s="12" t="s">
        <v>52</v>
      </c>
      <c r="D42" s="13" t="s">
        <v>114</v>
      </c>
      <c r="E42" s="11" t="s">
        <v>53</v>
      </c>
      <c r="F42" s="13" t="s">
        <v>138</v>
      </c>
      <c r="G42" s="13" t="s">
        <v>10</v>
      </c>
      <c r="H42" s="15">
        <v>2024</v>
      </c>
      <c r="I42" s="15">
        <v>2024.1</v>
      </c>
      <c r="J42" s="15" t="s">
        <v>290</v>
      </c>
      <c r="K42" s="15" t="s">
        <v>291</v>
      </c>
      <c r="L42" s="15" t="s">
        <v>11</v>
      </c>
      <c r="M42" s="12" t="s">
        <v>65</v>
      </c>
      <c r="N42" s="12" t="s">
        <v>230</v>
      </c>
      <c r="O42" s="13" t="s">
        <v>117</v>
      </c>
      <c r="P42" s="12" t="s">
        <v>65</v>
      </c>
      <c r="Q42" s="14">
        <v>0</v>
      </c>
      <c r="R42" s="14">
        <v>0</v>
      </c>
      <c r="S42" s="14">
        <v>105000000</v>
      </c>
      <c r="T42" s="14">
        <v>118000000</v>
      </c>
      <c r="U42" s="14">
        <v>0</v>
      </c>
      <c r="V42" s="14">
        <v>0</v>
      </c>
      <c r="W42" s="14">
        <v>0</v>
      </c>
      <c r="X42" s="14">
        <v>0</v>
      </c>
      <c r="Y42" s="14">
        <v>0</v>
      </c>
      <c r="Z42" s="14">
        <v>0</v>
      </c>
      <c r="AA42" s="14">
        <v>0</v>
      </c>
      <c r="AB42" s="14">
        <v>0</v>
      </c>
      <c r="AC42" s="16" t="e">
        <f>_xlfn.XLOOKUP(Tbl_CapitalSummary[[#This Row],[Agency Code]]*1,#REF!,#REF!)</f>
        <v>#REF!</v>
      </c>
      <c r="AD42" s="17" t="e">
        <f>_xlfn.XLOOKUP(Tbl_CapitalSummary[[#This Row],[Agency Code]]*1,#REF!,#REF!)</f>
        <v>#REF!</v>
      </c>
    </row>
    <row r="43" spans="2:30" ht="105" x14ac:dyDescent="0.25">
      <c r="B43" s="12" t="s">
        <v>47</v>
      </c>
      <c r="C43" s="12" t="s">
        <v>52</v>
      </c>
      <c r="D43" s="13" t="s">
        <v>114</v>
      </c>
      <c r="E43" s="11" t="s">
        <v>53</v>
      </c>
      <c r="F43" s="13" t="s">
        <v>138</v>
      </c>
      <c r="G43" s="13" t="s">
        <v>10</v>
      </c>
      <c r="H43" s="15">
        <v>2024</v>
      </c>
      <c r="I43" s="15">
        <v>2024.1</v>
      </c>
      <c r="J43" s="15" t="s">
        <v>290</v>
      </c>
      <c r="K43" s="15" t="s">
        <v>291</v>
      </c>
      <c r="L43" s="15" t="s">
        <v>11</v>
      </c>
      <c r="M43" s="12" t="s">
        <v>231</v>
      </c>
      <c r="N43" s="12" t="s">
        <v>232</v>
      </c>
      <c r="O43" s="13" t="s">
        <v>233</v>
      </c>
      <c r="P43" s="12" t="s">
        <v>231</v>
      </c>
      <c r="Q43" s="14">
        <v>0</v>
      </c>
      <c r="R43" s="14">
        <v>0</v>
      </c>
      <c r="S43" s="14">
        <v>6000000</v>
      </c>
      <c r="T43" s="14">
        <v>6200000</v>
      </c>
      <c r="U43" s="14">
        <v>0</v>
      </c>
      <c r="V43" s="14">
        <v>0</v>
      </c>
      <c r="W43" s="14">
        <v>0</v>
      </c>
      <c r="X43" s="14">
        <v>0</v>
      </c>
      <c r="Y43" s="14">
        <v>0</v>
      </c>
      <c r="Z43" s="14">
        <v>0</v>
      </c>
      <c r="AA43" s="14">
        <v>0</v>
      </c>
      <c r="AB43" s="14">
        <v>0</v>
      </c>
      <c r="AC43" s="16" t="e">
        <f>_xlfn.XLOOKUP(Tbl_CapitalSummary[[#This Row],[Agency Code]]*1,#REF!,#REF!)</f>
        <v>#REF!</v>
      </c>
      <c r="AD43" s="17" t="e">
        <f>_xlfn.XLOOKUP(Tbl_CapitalSummary[[#This Row],[Agency Code]]*1,#REF!,#REF!)</f>
        <v>#REF!</v>
      </c>
    </row>
    <row r="44" spans="2:30" ht="75" x14ac:dyDescent="0.25">
      <c r="B44" s="12" t="s">
        <v>54</v>
      </c>
      <c r="C44" s="12" t="s">
        <v>55</v>
      </c>
      <c r="D44" s="13" t="s">
        <v>118</v>
      </c>
      <c r="E44" s="11" t="s">
        <v>56</v>
      </c>
      <c r="F44" s="13" t="s">
        <v>138</v>
      </c>
      <c r="G44" s="13" t="s">
        <v>10</v>
      </c>
      <c r="H44" s="15">
        <v>2024</v>
      </c>
      <c r="I44" s="15">
        <v>2024.1</v>
      </c>
      <c r="J44" s="15" t="s">
        <v>290</v>
      </c>
      <c r="K44" s="15" t="s">
        <v>291</v>
      </c>
      <c r="L44" s="15" t="s">
        <v>11</v>
      </c>
      <c r="M44" s="12" t="s">
        <v>234</v>
      </c>
      <c r="N44" s="12" t="s">
        <v>235</v>
      </c>
      <c r="O44" s="13" t="s">
        <v>236</v>
      </c>
      <c r="P44" s="12" t="s">
        <v>234</v>
      </c>
      <c r="Q44" s="14">
        <v>0</v>
      </c>
      <c r="R44" s="14">
        <v>0</v>
      </c>
      <c r="S44" s="14">
        <v>0</v>
      </c>
      <c r="T44" s="14">
        <v>0</v>
      </c>
      <c r="U44" s="14">
        <v>0</v>
      </c>
      <c r="V44" s="14">
        <v>0</v>
      </c>
      <c r="W44" s="14">
        <v>0</v>
      </c>
      <c r="X44" s="14">
        <v>0</v>
      </c>
      <c r="Y44" s="14">
        <v>0</v>
      </c>
      <c r="Z44" s="14">
        <v>0</v>
      </c>
      <c r="AA44" s="14">
        <v>0</v>
      </c>
      <c r="AB44" s="14">
        <v>0</v>
      </c>
      <c r="AC44" s="16" t="e">
        <f>_xlfn.XLOOKUP(Tbl_CapitalSummary[[#This Row],[Agency Code]]*1,#REF!,#REF!)</f>
        <v>#REF!</v>
      </c>
      <c r="AD44" s="17" t="e">
        <f>_xlfn.XLOOKUP(Tbl_CapitalSummary[[#This Row],[Agency Code]]*1,#REF!,#REF!)</f>
        <v>#REF!</v>
      </c>
    </row>
    <row r="45" spans="2:30" ht="45" x14ac:dyDescent="0.25">
      <c r="B45" s="12" t="s">
        <v>54</v>
      </c>
      <c r="C45" s="12" t="s">
        <v>57</v>
      </c>
      <c r="D45" s="13" t="s">
        <v>119</v>
      </c>
      <c r="E45" s="11" t="s">
        <v>58</v>
      </c>
      <c r="F45" s="13" t="s">
        <v>138</v>
      </c>
      <c r="G45" s="13" t="s">
        <v>10</v>
      </c>
      <c r="H45" s="15">
        <v>2024</v>
      </c>
      <c r="I45" s="15">
        <v>2024.1</v>
      </c>
      <c r="J45" s="15" t="s">
        <v>290</v>
      </c>
      <c r="K45" s="15" t="s">
        <v>291</v>
      </c>
      <c r="L45" s="15" t="s">
        <v>11</v>
      </c>
      <c r="M45" s="12" t="s">
        <v>237</v>
      </c>
      <c r="N45" s="12" t="s">
        <v>238</v>
      </c>
      <c r="O45" s="13" t="s">
        <v>239</v>
      </c>
      <c r="P45" s="12" t="s">
        <v>240</v>
      </c>
      <c r="Q45" s="14">
        <v>0</v>
      </c>
      <c r="R45" s="14">
        <v>0</v>
      </c>
      <c r="S45" s="14">
        <v>2000000</v>
      </c>
      <c r="T45" s="14">
        <v>0</v>
      </c>
      <c r="U45" s="14">
        <v>0</v>
      </c>
      <c r="V45" s="14">
        <v>0</v>
      </c>
      <c r="W45" s="14">
        <v>0</v>
      </c>
      <c r="X45" s="14">
        <v>0</v>
      </c>
      <c r="Y45" s="14">
        <v>0</v>
      </c>
      <c r="Z45" s="14">
        <v>0</v>
      </c>
      <c r="AA45" s="14">
        <v>0</v>
      </c>
      <c r="AB45" s="14">
        <v>0</v>
      </c>
      <c r="AC45" s="16" t="e">
        <f>_xlfn.XLOOKUP(Tbl_CapitalSummary[[#This Row],[Agency Code]]*1,#REF!,#REF!)</f>
        <v>#REF!</v>
      </c>
      <c r="AD45" s="17" t="e">
        <f>_xlfn.XLOOKUP(Tbl_CapitalSummary[[#This Row],[Agency Code]]*1,#REF!,#REF!)</f>
        <v>#REF!</v>
      </c>
    </row>
    <row r="46" spans="2:30" ht="75" x14ac:dyDescent="0.25">
      <c r="B46" s="12" t="s">
        <v>54</v>
      </c>
      <c r="C46" s="12" t="s">
        <v>57</v>
      </c>
      <c r="D46" s="13" t="s">
        <v>119</v>
      </c>
      <c r="E46" s="11" t="s">
        <v>58</v>
      </c>
      <c r="F46" s="13" t="s">
        <v>138</v>
      </c>
      <c r="G46" s="13" t="s">
        <v>10</v>
      </c>
      <c r="H46" s="15">
        <v>2024</v>
      </c>
      <c r="I46" s="15">
        <v>2024.1</v>
      </c>
      <c r="J46" s="15" t="s">
        <v>290</v>
      </c>
      <c r="K46" s="15" t="s">
        <v>291</v>
      </c>
      <c r="L46" s="15" t="s">
        <v>11</v>
      </c>
      <c r="M46" s="12" t="s">
        <v>241</v>
      </c>
      <c r="N46" s="12" t="s">
        <v>242</v>
      </c>
      <c r="O46" s="13" t="s">
        <v>243</v>
      </c>
      <c r="P46" s="12" t="s">
        <v>241</v>
      </c>
      <c r="Q46" s="14">
        <v>0</v>
      </c>
      <c r="R46" s="14">
        <v>0</v>
      </c>
      <c r="S46" s="14">
        <v>30000000</v>
      </c>
      <c r="T46" s="14">
        <v>0</v>
      </c>
      <c r="U46" s="14">
        <v>0</v>
      </c>
      <c r="V46" s="14">
        <v>0</v>
      </c>
      <c r="W46" s="14">
        <v>0</v>
      </c>
      <c r="X46" s="14">
        <v>0</v>
      </c>
      <c r="Y46" s="14">
        <v>0</v>
      </c>
      <c r="Z46" s="14">
        <v>0</v>
      </c>
      <c r="AA46" s="14">
        <v>0</v>
      </c>
      <c r="AB46" s="14">
        <v>0</v>
      </c>
      <c r="AC46" s="16" t="e">
        <f>_xlfn.XLOOKUP(Tbl_CapitalSummary[[#This Row],[Agency Code]]*1,#REF!,#REF!)</f>
        <v>#REF!</v>
      </c>
      <c r="AD46" s="17" t="e">
        <f>_xlfn.XLOOKUP(Tbl_CapitalSummary[[#This Row],[Agency Code]]*1,#REF!,#REF!)</f>
        <v>#REF!</v>
      </c>
    </row>
    <row r="47" spans="2:30" ht="60" x14ac:dyDescent="0.25">
      <c r="B47" s="12" t="s">
        <v>54</v>
      </c>
      <c r="C47" s="12" t="s">
        <v>57</v>
      </c>
      <c r="D47" s="13" t="s">
        <v>119</v>
      </c>
      <c r="E47" s="11" t="s">
        <v>58</v>
      </c>
      <c r="F47" s="13" t="s">
        <v>138</v>
      </c>
      <c r="G47" s="13" t="s">
        <v>10</v>
      </c>
      <c r="H47" s="15">
        <v>2024</v>
      </c>
      <c r="I47" s="15">
        <v>2024.1</v>
      </c>
      <c r="J47" s="15" t="s">
        <v>290</v>
      </c>
      <c r="K47" s="15" t="s">
        <v>291</v>
      </c>
      <c r="L47" s="15" t="s">
        <v>11</v>
      </c>
      <c r="M47" s="12" t="s">
        <v>121</v>
      </c>
      <c r="N47" s="12" t="s">
        <v>244</v>
      </c>
      <c r="O47" s="13" t="s">
        <v>120</v>
      </c>
      <c r="P47" s="12" t="s">
        <v>121</v>
      </c>
      <c r="Q47" s="14">
        <v>0</v>
      </c>
      <c r="R47" s="14">
        <v>0</v>
      </c>
      <c r="S47" s="14">
        <v>9000000</v>
      </c>
      <c r="T47" s="14">
        <v>0</v>
      </c>
      <c r="U47" s="14">
        <v>3000000</v>
      </c>
      <c r="V47" s="14">
        <v>0</v>
      </c>
      <c r="W47" s="14">
        <v>0</v>
      </c>
      <c r="X47" s="14">
        <v>0</v>
      </c>
      <c r="Y47" s="14">
        <v>0</v>
      </c>
      <c r="Z47" s="14">
        <v>0</v>
      </c>
      <c r="AA47" s="14">
        <v>0</v>
      </c>
      <c r="AB47" s="14">
        <v>0</v>
      </c>
      <c r="AC47" s="16" t="e">
        <f>_xlfn.XLOOKUP(Tbl_CapitalSummary[[#This Row],[Agency Code]]*1,#REF!,#REF!)</f>
        <v>#REF!</v>
      </c>
      <c r="AD47" s="17" t="e">
        <f>_xlfn.XLOOKUP(Tbl_CapitalSummary[[#This Row],[Agency Code]]*1,#REF!,#REF!)</f>
        <v>#REF!</v>
      </c>
    </row>
    <row r="48" spans="2:30" ht="60" x14ac:dyDescent="0.25">
      <c r="B48" s="12" t="s">
        <v>54</v>
      </c>
      <c r="C48" s="12" t="s">
        <v>57</v>
      </c>
      <c r="D48" s="13" t="s">
        <v>119</v>
      </c>
      <c r="E48" s="11" t="s">
        <v>58</v>
      </c>
      <c r="F48" s="13" t="s">
        <v>138</v>
      </c>
      <c r="G48" s="13" t="s">
        <v>10</v>
      </c>
      <c r="H48" s="15">
        <v>2024</v>
      </c>
      <c r="I48" s="15">
        <v>2024.1</v>
      </c>
      <c r="J48" s="15" t="s">
        <v>290</v>
      </c>
      <c r="K48" s="15" t="s">
        <v>291</v>
      </c>
      <c r="L48" s="15" t="s">
        <v>11</v>
      </c>
      <c r="M48" s="12" t="s">
        <v>245</v>
      </c>
      <c r="N48" s="12" t="s">
        <v>246</v>
      </c>
      <c r="O48" s="13" t="s">
        <v>247</v>
      </c>
      <c r="P48" s="12" t="s">
        <v>245</v>
      </c>
      <c r="Q48" s="14">
        <v>0</v>
      </c>
      <c r="R48" s="14">
        <v>0</v>
      </c>
      <c r="S48" s="14">
        <v>49343135</v>
      </c>
      <c r="T48" s="14">
        <v>0</v>
      </c>
      <c r="U48" s="14">
        <v>0</v>
      </c>
      <c r="V48" s="14">
        <v>0</v>
      </c>
      <c r="W48" s="14">
        <v>0</v>
      </c>
      <c r="X48" s="14">
        <v>0</v>
      </c>
      <c r="Y48" s="14">
        <v>0</v>
      </c>
      <c r="Z48" s="14">
        <v>0</v>
      </c>
      <c r="AA48" s="14">
        <v>0</v>
      </c>
      <c r="AB48" s="14">
        <v>0</v>
      </c>
      <c r="AC48" s="16" t="e">
        <f>_xlfn.XLOOKUP(Tbl_CapitalSummary[[#This Row],[Agency Code]]*1,#REF!,#REF!)</f>
        <v>#REF!</v>
      </c>
      <c r="AD48" s="17" t="e">
        <f>_xlfn.XLOOKUP(Tbl_CapitalSummary[[#This Row],[Agency Code]]*1,#REF!,#REF!)</f>
        <v>#REF!</v>
      </c>
    </row>
    <row r="49" spans="2:30" ht="45" x14ac:dyDescent="0.25">
      <c r="B49" s="12" t="s">
        <v>54</v>
      </c>
      <c r="C49" s="12" t="s">
        <v>57</v>
      </c>
      <c r="D49" s="13" t="s">
        <v>119</v>
      </c>
      <c r="E49" s="11" t="s">
        <v>58</v>
      </c>
      <c r="F49" s="13" t="s">
        <v>138</v>
      </c>
      <c r="G49" s="13" t="s">
        <v>10</v>
      </c>
      <c r="H49" s="15">
        <v>2024</v>
      </c>
      <c r="I49" s="15">
        <v>2024.1</v>
      </c>
      <c r="J49" s="15" t="s">
        <v>290</v>
      </c>
      <c r="K49" s="15" t="s">
        <v>291</v>
      </c>
      <c r="L49" s="15" t="s">
        <v>11</v>
      </c>
      <c r="M49" s="12" t="s">
        <v>248</v>
      </c>
      <c r="N49" s="12" t="s">
        <v>249</v>
      </c>
      <c r="O49" s="13" t="s">
        <v>250</v>
      </c>
      <c r="P49" s="12" t="s">
        <v>251</v>
      </c>
      <c r="Q49" s="14">
        <v>0</v>
      </c>
      <c r="R49" s="14">
        <v>0</v>
      </c>
      <c r="S49" s="14">
        <v>6367100</v>
      </c>
      <c r="T49" s="14">
        <v>0</v>
      </c>
      <c r="U49" s="14">
        <v>0</v>
      </c>
      <c r="V49" s="14">
        <v>0</v>
      </c>
      <c r="W49" s="14">
        <v>0</v>
      </c>
      <c r="X49" s="14">
        <v>0</v>
      </c>
      <c r="Y49" s="14">
        <v>0</v>
      </c>
      <c r="Z49" s="14">
        <v>0</v>
      </c>
      <c r="AA49" s="14">
        <v>0</v>
      </c>
      <c r="AB49" s="14">
        <v>0</v>
      </c>
      <c r="AC49" s="16" t="e">
        <f>_xlfn.XLOOKUP(Tbl_CapitalSummary[[#This Row],[Agency Code]]*1,#REF!,#REF!)</f>
        <v>#REF!</v>
      </c>
      <c r="AD49" s="17" t="e">
        <f>_xlfn.XLOOKUP(Tbl_CapitalSummary[[#This Row],[Agency Code]]*1,#REF!,#REF!)</f>
        <v>#REF!</v>
      </c>
    </row>
    <row r="50" spans="2:30" ht="75" x14ac:dyDescent="0.25">
      <c r="B50" s="12" t="s">
        <v>59</v>
      </c>
      <c r="C50" s="12" t="s">
        <v>66</v>
      </c>
      <c r="D50" s="13" t="s">
        <v>122</v>
      </c>
      <c r="E50" s="11" t="s">
        <v>67</v>
      </c>
      <c r="F50" s="13" t="s">
        <v>138</v>
      </c>
      <c r="G50" s="13" t="s">
        <v>10</v>
      </c>
      <c r="H50" s="15">
        <v>2024</v>
      </c>
      <c r="I50" s="15">
        <v>2024.1</v>
      </c>
      <c r="J50" s="15" t="s">
        <v>290</v>
      </c>
      <c r="K50" s="15" t="s">
        <v>291</v>
      </c>
      <c r="L50" s="15" t="s">
        <v>11</v>
      </c>
      <c r="M50" s="12" t="s">
        <v>252</v>
      </c>
      <c r="N50" s="12" t="s">
        <v>253</v>
      </c>
      <c r="O50" s="13" t="s">
        <v>77</v>
      </c>
      <c r="P50" s="12" t="s">
        <v>77</v>
      </c>
      <c r="Q50" s="14">
        <v>0</v>
      </c>
      <c r="R50" s="14">
        <v>0</v>
      </c>
      <c r="S50" s="14">
        <v>0</v>
      </c>
      <c r="T50" s="14">
        <v>0</v>
      </c>
      <c r="U50" s="14">
        <v>0</v>
      </c>
      <c r="V50" s="14">
        <v>0</v>
      </c>
      <c r="W50" s="14">
        <v>0</v>
      </c>
      <c r="X50" s="14">
        <v>0</v>
      </c>
      <c r="Y50" s="14">
        <v>0</v>
      </c>
      <c r="Z50" s="14">
        <v>0</v>
      </c>
      <c r="AA50" s="14">
        <v>0</v>
      </c>
      <c r="AB50" s="14">
        <v>0</v>
      </c>
      <c r="AC50" s="16" t="e">
        <f>_xlfn.XLOOKUP(Tbl_CapitalSummary[[#This Row],[Agency Code]]*1,#REF!,#REF!)</f>
        <v>#REF!</v>
      </c>
      <c r="AD50" s="17" t="e">
        <f>_xlfn.XLOOKUP(Tbl_CapitalSummary[[#This Row],[Agency Code]]*1,#REF!,#REF!)</f>
        <v>#REF!</v>
      </c>
    </row>
    <row r="51" spans="2:30" ht="90" x14ac:dyDescent="0.25">
      <c r="B51" s="12" t="s">
        <v>59</v>
      </c>
      <c r="C51" s="12" t="s">
        <v>66</v>
      </c>
      <c r="D51" s="13" t="s">
        <v>122</v>
      </c>
      <c r="E51" s="11" t="s">
        <v>67</v>
      </c>
      <c r="F51" s="13" t="s">
        <v>138</v>
      </c>
      <c r="G51" s="13" t="s">
        <v>10</v>
      </c>
      <c r="H51" s="15">
        <v>2024</v>
      </c>
      <c r="I51" s="15">
        <v>2024.1</v>
      </c>
      <c r="J51" s="15" t="s">
        <v>290</v>
      </c>
      <c r="K51" s="15" t="s">
        <v>291</v>
      </c>
      <c r="L51" s="15" t="s">
        <v>11</v>
      </c>
      <c r="M51" s="12" t="s">
        <v>254</v>
      </c>
      <c r="N51" s="12" t="s">
        <v>255</v>
      </c>
      <c r="O51" s="13" t="s">
        <v>77</v>
      </c>
      <c r="P51" s="12" t="s">
        <v>77</v>
      </c>
      <c r="Q51" s="14">
        <v>0</v>
      </c>
      <c r="R51" s="14">
        <v>0</v>
      </c>
      <c r="S51" s="14">
        <v>0</v>
      </c>
      <c r="T51" s="14">
        <v>0</v>
      </c>
      <c r="U51" s="14">
        <v>0</v>
      </c>
      <c r="V51" s="14">
        <v>0</v>
      </c>
      <c r="W51" s="14">
        <v>0</v>
      </c>
      <c r="X51" s="14">
        <v>0</v>
      </c>
      <c r="Y51" s="14">
        <v>0</v>
      </c>
      <c r="Z51" s="14">
        <v>0</v>
      </c>
      <c r="AA51" s="14">
        <v>0</v>
      </c>
      <c r="AB51" s="14">
        <v>0</v>
      </c>
      <c r="AC51" s="16" t="e">
        <f>_xlfn.XLOOKUP(Tbl_CapitalSummary[[#This Row],[Agency Code]]*1,#REF!,#REF!)</f>
        <v>#REF!</v>
      </c>
      <c r="AD51" s="17" t="e">
        <f>_xlfn.XLOOKUP(Tbl_CapitalSummary[[#This Row],[Agency Code]]*1,#REF!,#REF!)</f>
        <v>#REF!</v>
      </c>
    </row>
    <row r="52" spans="2:30" ht="75" x14ac:dyDescent="0.25">
      <c r="B52" s="12" t="s">
        <v>59</v>
      </c>
      <c r="C52" s="12" t="s">
        <v>66</v>
      </c>
      <c r="D52" s="13" t="s">
        <v>122</v>
      </c>
      <c r="E52" s="11" t="s">
        <v>67</v>
      </c>
      <c r="F52" s="13" t="s">
        <v>138</v>
      </c>
      <c r="G52" s="13" t="s">
        <v>10</v>
      </c>
      <c r="H52" s="15">
        <v>2024</v>
      </c>
      <c r="I52" s="15">
        <v>2024.1</v>
      </c>
      <c r="J52" s="15" t="s">
        <v>290</v>
      </c>
      <c r="K52" s="15" t="s">
        <v>291</v>
      </c>
      <c r="L52" s="15" t="s">
        <v>11</v>
      </c>
      <c r="M52" s="12" t="s">
        <v>256</v>
      </c>
      <c r="N52" s="12" t="s">
        <v>257</v>
      </c>
      <c r="O52" s="13" t="s">
        <v>77</v>
      </c>
      <c r="P52" s="12" t="s">
        <v>77</v>
      </c>
      <c r="Q52" s="14">
        <v>0</v>
      </c>
      <c r="R52" s="14">
        <v>0</v>
      </c>
      <c r="S52" s="14">
        <v>0</v>
      </c>
      <c r="T52" s="14">
        <v>0</v>
      </c>
      <c r="U52" s="14">
        <v>0</v>
      </c>
      <c r="V52" s="14">
        <v>0</v>
      </c>
      <c r="W52" s="14">
        <v>0</v>
      </c>
      <c r="X52" s="14">
        <v>0</v>
      </c>
      <c r="Y52" s="14">
        <v>0</v>
      </c>
      <c r="Z52" s="14">
        <v>0</v>
      </c>
      <c r="AA52" s="14">
        <v>0</v>
      </c>
      <c r="AB52" s="14">
        <v>0</v>
      </c>
      <c r="AC52" s="16" t="e">
        <f>_xlfn.XLOOKUP(Tbl_CapitalSummary[[#This Row],[Agency Code]]*1,#REF!,#REF!)</f>
        <v>#REF!</v>
      </c>
      <c r="AD52" s="17" t="e">
        <f>_xlfn.XLOOKUP(Tbl_CapitalSummary[[#This Row],[Agency Code]]*1,#REF!,#REF!)</f>
        <v>#REF!</v>
      </c>
    </row>
    <row r="53" spans="2:30" ht="105" x14ac:dyDescent="0.25">
      <c r="B53" s="12" t="s">
        <v>59</v>
      </c>
      <c r="C53" s="12" t="s">
        <v>66</v>
      </c>
      <c r="D53" s="13" t="s">
        <v>122</v>
      </c>
      <c r="E53" s="11" t="s">
        <v>67</v>
      </c>
      <c r="F53" s="13" t="s">
        <v>138</v>
      </c>
      <c r="G53" s="13" t="s">
        <v>10</v>
      </c>
      <c r="H53" s="15">
        <v>2024</v>
      </c>
      <c r="I53" s="15">
        <v>2024.1</v>
      </c>
      <c r="J53" s="15" t="s">
        <v>290</v>
      </c>
      <c r="K53" s="15" t="s">
        <v>291</v>
      </c>
      <c r="L53" s="15" t="s">
        <v>11</v>
      </c>
      <c r="M53" s="12" t="s">
        <v>258</v>
      </c>
      <c r="N53" s="12" t="s">
        <v>259</v>
      </c>
      <c r="O53" s="13" t="s">
        <v>77</v>
      </c>
      <c r="P53" s="12" t="s">
        <v>77</v>
      </c>
      <c r="Q53" s="14">
        <v>0</v>
      </c>
      <c r="R53" s="14">
        <v>0</v>
      </c>
      <c r="S53" s="14">
        <v>0</v>
      </c>
      <c r="T53" s="14">
        <v>0</v>
      </c>
      <c r="U53" s="14">
        <v>0</v>
      </c>
      <c r="V53" s="14">
        <v>0</v>
      </c>
      <c r="W53" s="14">
        <v>0</v>
      </c>
      <c r="X53" s="14">
        <v>0</v>
      </c>
      <c r="Y53" s="14">
        <v>0</v>
      </c>
      <c r="Z53" s="14">
        <v>0</v>
      </c>
      <c r="AA53" s="14">
        <v>0</v>
      </c>
      <c r="AB53" s="14">
        <v>0</v>
      </c>
      <c r="AC53" s="16" t="e">
        <f>_xlfn.XLOOKUP(Tbl_CapitalSummary[[#This Row],[Agency Code]]*1,#REF!,#REF!)</f>
        <v>#REF!</v>
      </c>
      <c r="AD53" s="17" t="e">
        <f>_xlfn.XLOOKUP(Tbl_CapitalSummary[[#This Row],[Agency Code]]*1,#REF!,#REF!)</f>
        <v>#REF!</v>
      </c>
    </row>
    <row r="54" spans="2:30" ht="240" x14ac:dyDescent="0.25">
      <c r="B54" s="12" t="s">
        <v>59</v>
      </c>
      <c r="C54" s="12" t="s">
        <v>66</v>
      </c>
      <c r="D54" s="13" t="s">
        <v>122</v>
      </c>
      <c r="E54" s="11" t="s">
        <v>67</v>
      </c>
      <c r="F54" s="13" t="s">
        <v>138</v>
      </c>
      <c r="G54" s="13" t="s">
        <v>10</v>
      </c>
      <c r="H54" s="15">
        <v>2024</v>
      </c>
      <c r="I54" s="15">
        <v>2024.1</v>
      </c>
      <c r="J54" s="15" t="s">
        <v>290</v>
      </c>
      <c r="K54" s="15" t="s">
        <v>291</v>
      </c>
      <c r="L54" s="15" t="s">
        <v>11</v>
      </c>
      <c r="M54" s="12" t="s">
        <v>260</v>
      </c>
      <c r="N54" s="12" t="s">
        <v>261</v>
      </c>
      <c r="O54" s="13" t="s">
        <v>262</v>
      </c>
      <c r="P54" s="12" t="s">
        <v>263</v>
      </c>
      <c r="Q54" s="14">
        <v>0</v>
      </c>
      <c r="R54" s="14">
        <v>0</v>
      </c>
      <c r="S54" s="14">
        <v>0</v>
      </c>
      <c r="T54" s="14">
        <v>0</v>
      </c>
      <c r="U54" s="14">
        <v>0</v>
      </c>
      <c r="V54" s="14">
        <v>0</v>
      </c>
      <c r="W54" s="14">
        <v>0</v>
      </c>
      <c r="X54" s="14">
        <v>0</v>
      </c>
      <c r="Y54" s="14">
        <v>0</v>
      </c>
      <c r="Z54" s="14">
        <v>0</v>
      </c>
      <c r="AA54" s="14">
        <v>0</v>
      </c>
      <c r="AB54" s="14">
        <v>0</v>
      </c>
      <c r="AC54" s="16" t="e">
        <f>_xlfn.XLOOKUP(Tbl_CapitalSummary[[#This Row],[Agency Code]]*1,#REF!,#REF!)</f>
        <v>#REF!</v>
      </c>
      <c r="AD54" s="17" t="e">
        <f>_xlfn.XLOOKUP(Tbl_CapitalSummary[[#This Row],[Agency Code]]*1,#REF!,#REF!)</f>
        <v>#REF!</v>
      </c>
    </row>
    <row r="55" spans="2:30" ht="75" x14ac:dyDescent="0.25">
      <c r="B55" s="12" t="s">
        <v>59</v>
      </c>
      <c r="C55" s="12" t="s">
        <v>66</v>
      </c>
      <c r="D55" s="13" t="s">
        <v>122</v>
      </c>
      <c r="E55" s="11" t="s">
        <v>67</v>
      </c>
      <c r="F55" s="13" t="s">
        <v>138</v>
      </c>
      <c r="G55" s="13" t="s">
        <v>10</v>
      </c>
      <c r="H55" s="15">
        <v>2024</v>
      </c>
      <c r="I55" s="15">
        <v>2024.1</v>
      </c>
      <c r="J55" s="15" t="s">
        <v>290</v>
      </c>
      <c r="K55" s="15" t="s">
        <v>291</v>
      </c>
      <c r="L55" s="15" t="s">
        <v>11</v>
      </c>
      <c r="M55" s="12" t="s">
        <v>264</v>
      </c>
      <c r="N55" s="12" t="s">
        <v>265</v>
      </c>
      <c r="O55" s="13" t="s">
        <v>77</v>
      </c>
      <c r="P55" s="12" t="s">
        <v>77</v>
      </c>
      <c r="Q55" s="14">
        <v>0</v>
      </c>
      <c r="R55" s="14">
        <v>0</v>
      </c>
      <c r="S55" s="14">
        <v>0</v>
      </c>
      <c r="T55" s="14">
        <v>0</v>
      </c>
      <c r="U55" s="14">
        <v>0</v>
      </c>
      <c r="V55" s="14">
        <v>0</v>
      </c>
      <c r="W55" s="14">
        <v>0</v>
      </c>
      <c r="X55" s="14">
        <v>0</v>
      </c>
      <c r="Y55" s="14">
        <v>0</v>
      </c>
      <c r="Z55" s="14">
        <v>0</v>
      </c>
      <c r="AA55" s="14">
        <v>0</v>
      </c>
      <c r="AB55" s="14">
        <v>0</v>
      </c>
      <c r="AC55" s="16" t="e">
        <f>_xlfn.XLOOKUP(Tbl_CapitalSummary[[#This Row],[Agency Code]]*1,#REF!,#REF!)</f>
        <v>#REF!</v>
      </c>
      <c r="AD55" s="17" t="e">
        <f>_xlfn.XLOOKUP(Tbl_CapitalSummary[[#This Row],[Agency Code]]*1,#REF!,#REF!)</f>
        <v>#REF!</v>
      </c>
    </row>
    <row r="56" spans="2:30" ht="90" x14ac:dyDescent="0.25">
      <c r="B56" s="12" t="s">
        <v>59</v>
      </c>
      <c r="C56" s="12" t="s">
        <v>66</v>
      </c>
      <c r="D56" s="13" t="s">
        <v>122</v>
      </c>
      <c r="E56" s="11" t="s">
        <v>67</v>
      </c>
      <c r="F56" s="13" t="s">
        <v>138</v>
      </c>
      <c r="G56" s="13" t="s">
        <v>10</v>
      </c>
      <c r="H56" s="15">
        <v>2024</v>
      </c>
      <c r="I56" s="15">
        <v>2024.1</v>
      </c>
      <c r="J56" s="15" t="s">
        <v>290</v>
      </c>
      <c r="K56" s="15" t="s">
        <v>291</v>
      </c>
      <c r="L56" s="15" t="s">
        <v>11</v>
      </c>
      <c r="M56" s="12" t="s">
        <v>266</v>
      </c>
      <c r="N56" s="12" t="s">
        <v>267</v>
      </c>
      <c r="O56" s="13" t="s">
        <v>128</v>
      </c>
      <c r="P56" s="12" t="s">
        <v>129</v>
      </c>
      <c r="Q56" s="14">
        <v>24000000</v>
      </c>
      <c r="R56" s="14">
        <v>0</v>
      </c>
      <c r="S56" s="14">
        <v>2623000</v>
      </c>
      <c r="T56" s="14">
        <v>0</v>
      </c>
      <c r="U56" s="14">
        <v>0</v>
      </c>
      <c r="V56" s="14">
        <v>0</v>
      </c>
      <c r="W56" s="14">
        <v>0</v>
      </c>
      <c r="X56" s="14">
        <v>0</v>
      </c>
      <c r="Y56" s="14">
        <v>0</v>
      </c>
      <c r="Z56" s="14">
        <v>0</v>
      </c>
      <c r="AA56" s="14">
        <v>0</v>
      </c>
      <c r="AB56" s="14">
        <v>0</v>
      </c>
      <c r="AC56" s="16" t="e">
        <f>_xlfn.XLOOKUP(Tbl_CapitalSummary[[#This Row],[Agency Code]]*1,#REF!,#REF!)</f>
        <v>#REF!</v>
      </c>
      <c r="AD56" s="17" t="e">
        <f>_xlfn.XLOOKUP(Tbl_CapitalSummary[[#This Row],[Agency Code]]*1,#REF!,#REF!)</f>
        <v>#REF!</v>
      </c>
    </row>
    <row r="57" spans="2:30" ht="120" x14ac:dyDescent="0.25">
      <c r="B57" s="12" t="s">
        <v>59</v>
      </c>
      <c r="C57" s="12" t="s">
        <v>66</v>
      </c>
      <c r="D57" s="13" t="s">
        <v>122</v>
      </c>
      <c r="E57" s="11" t="s">
        <v>67</v>
      </c>
      <c r="F57" s="13" t="s">
        <v>138</v>
      </c>
      <c r="G57" s="13" t="s">
        <v>10</v>
      </c>
      <c r="H57" s="15">
        <v>2024</v>
      </c>
      <c r="I57" s="15">
        <v>2024.1</v>
      </c>
      <c r="J57" s="15" t="s">
        <v>290</v>
      </c>
      <c r="K57" s="15" t="s">
        <v>291</v>
      </c>
      <c r="L57" s="15" t="s">
        <v>11</v>
      </c>
      <c r="M57" s="12" t="s">
        <v>268</v>
      </c>
      <c r="N57" s="12" t="s">
        <v>269</v>
      </c>
      <c r="O57" s="13" t="s">
        <v>77</v>
      </c>
      <c r="P57" s="12" t="s">
        <v>77</v>
      </c>
      <c r="Q57" s="14">
        <v>0</v>
      </c>
      <c r="R57" s="14">
        <v>0</v>
      </c>
      <c r="S57" s="14">
        <v>0</v>
      </c>
      <c r="T57" s="14">
        <v>0</v>
      </c>
      <c r="U57" s="14">
        <v>0</v>
      </c>
      <c r="V57" s="14">
        <v>0</v>
      </c>
      <c r="W57" s="14">
        <v>0</v>
      </c>
      <c r="X57" s="14">
        <v>0</v>
      </c>
      <c r="Y57" s="14">
        <v>0</v>
      </c>
      <c r="Z57" s="14">
        <v>0</v>
      </c>
      <c r="AA57" s="14">
        <v>0</v>
      </c>
      <c r="AB57" s="14">
        <v>0</v>
      </c>
      <c r="AC57" s="16" t="e">
        <f>_xlfn.XLOOKUP(Tbl_CapitalSummary[[#This Row],[Agency Code]]*1,#REF!,#REF!)</f>
        <v>#REF!</v>
      </c>
      <c r="AD57" s="17" t="e">
        <f>_xlfn.XLOOKUP(Tbl_CapitalSummary[[#This Row],[Agency Code]]*1,#REF!,#REF!)</f>
        <v>#REF!</v>
      </c>
    </row>
    <row r="58" spans="2:30" ht="315" x14ac:dyDescent="0.25">
      <c r="B58" s="12" t="s">
        <v>59</v>
      </c>
      <c r="C58" s="12" t="s">
        <v>66</v>
      </c>
      <c r="D58" s="13" t="s">
        <v>122</v>
      </c>
      <c r="E58" s="11" t="s">
        <v>67</v>
      </c>
      <c r="F58" s="13" t="s">
        <v>138</v>
      </c>
      <c r="G58" s="13" t="s">
        <v>10</v>
      </c>
      <c r="H58" s="15">
        <v>2024</v>
      </c>
      <c r="I58" s="15">
        <v>2024.1</v>
      </c>
      <c r="J58" s="15" t="s">
        <v>290</v>
      </c>
      <c r="K58" s="15" t="s">
        <v>291</v>
      </c>
      <c r="L58" s="15" t="s">
        <v>11</v>
      </c>
      <c r="M58" s="12" t="s">
        <v>270</v>
      </c>
      <c r="N58" s="12" t="s">
        <v>271</v>
      </c>
      <c r="O58" s="13" t="s">
        <v>77</v>
      </c>
      <c r="P58" s="12" t="s">
        <v>77</v>
      </c>
      <c r="Q58" s="14">
        <v>0</v>
      </c>
      <c r="R58" s="14">
        <v>0</v>
      </c>
      <c r="S58" s="14">
        <v>0</v>
      </c>
      <c r="T58" s="14">
        <v>0</v>
      </c>
      <c r="U58" s="14">
        <v>0</v>
      </c>
      <c r="V58" s="14">
        <v>0</v>
      </c>
      <c r="W58" s="14">
        <v>0</v>
      </c>
      <c r="X58" s="14">
        <v>0</v>
      </c>
      <c r="Y58" s="14">
        <v>0</v>
      </c>
      <c r="Z58" s="14">
        <v>0</v>
      </c>
      <c r="AA58" s="14">
        <v>0</v>
      </c>
      <c r="AB58" s="14">
        <v>0</v>
      </c>
      <c r="AC58" s="16" t="e">
        <f>_xlfn.XLOOKUP(Tbl_CapitalSummary[[#This Row],[Agency Code]]*1,#REF!,#REF!)</f>
        <v>#REF!</v>
      </c>
      <c r="AD58" s="17" t="e">
        <f>_xlfn.XLOOKUP(Tbl_CapitalSummary[[#This Row],[Agency Code]]*1,#REF!,#REF!)</f>
        <v>#REF!</v>
      </c>
    </row>
    <row r="59" spans="2:30" ht="60" x14ac:dyDescent="0.25">
      <c r="B59" s="12" t="s">
        <v>59</v>
      </c>
      <c r="C59" s="12" t="s">
        <v>66</v>
      </c>
      <c r="D59" s="13" t="s">
        <v>122</v>
      </c>
      <c r="E59" s="11" t="s">
        <v>67</v>
      </c>
      <c r="F59" s="13" t="s">
        <v>138</v>
      </c>
      <c r="G59" s="13" t="s">
        <v>10</v>
      </c>
      <c r="H59" s="15">
        <v>2024</v>
      </c>
      <c r="I59" s="15">
        <v>2024.1</v>
      </c>
      <c r="J59" s="15" t="s">
        <v>290</v>
      </c>
      <c r="K59" s="15" t="s">
        <v>291</v>
      </c>
      <c r="L59" s="15" t="s">
        <v>11</v>
      </c>
      <c r="M59" s="12" t="s">
        <v>272</v>
      </c>
      <c r="N59" s="12" t="s">
        <v>273</v>
      </c>
      <c r="O59" s="13" t="s">
        <v>127</v>
      </c>
      <c r="P59" s="12" t="s">
        <v>68</v>
      </c>
      <c r="Q59" s="14">
        <v>404000000</v>
      </c>
      <c r="R59" s="14">
        <v>0</v>
      </c>
      <c r="S59" s="14">
        <v>0</v>
      </c>
      <c r="T59" s="14">
        <v>0</v>
      </c>
      <c r="U59" s="14">
        <v>0</v>
      </c>
      <c r="V59" s="14">
        <v>0</v>
      </c>
      <c r="W59" s="14">
        <v>0</v>
      </c>
      <c r="X59" s="14">
        <v>0</v>
      </c>
      <c r="Y59" s="14">
        <v>0</v>
      </c>
      <c r="Z59" s="14">
        <v>0</v>
      </c>
      <c r="AA59" s="14">
        <v>0</v>
      </c>
      <c r="AB59" s="14">
        <v>0</v>
      </c>
      <c r="AC59" s="16" t="e">
        <f>_xlfn.XLOOKUP(Tbl_CapitalSummary[[#This Row],[Agency Code]]*1,#REF!,#REF!)</f>
        <v>#REF!</v>
      </c>
      <c r="AD59" s="17" t="e">
        <f>_xlfn.XLOOKUP(Tbl_CapitalSummary[[#This Row],[Agency Code]]*1,#REF!,#REF!)</f>
        <v>#REF!</v>
      </c>
    </row>
    <row r="60" spans="2:30" ht="120" x14ac:dyDescent="0.25">
      <c r="B60" s="12" t="s">
        <v>59</v>
      </c>
      <c r="C60" s="12" t="s">
        <v>66</v>
      </c>
      <c r="D60" s="13" t="s">
        <v>122</v>
      </c>
      <c r="E60" s="11" t="s">
        <v>67</v>
      </c>
      <c r="F60" s="13" t="s">
        <v>138</v>
      </c>
      <c r="G60" s="13" t="s">
        <v>10</v>
      </c>
      <c r="H60" s="15">
        <v>2024</v>
      </c>
      <c r="I60" s="15">
        <v>2024.1</v>
      </c>
      <c r="J60" s="15" t="s">
        <v>290</v>
      </c>
      <c r="K60" s="15" t="s">
        <v>291</v>
      </c>
      <c r="L60" s="15" t="s">
        <v>11</v>
      </c>
      <c r="M60" s="12" t="s">
        <v>274</v>
      </c>
      <c r="N60" s="12" t="s">
        <v>275</v>
      </c>
      <c r="O60" s="13" t="s">
        <v>125</v>
      </c>
      <c r="P60" s="12" t="s">
        <v>126</v>
      </c>
      <c r="Q60" s="14">
        <v>0</v>
      </c>
      <c r="R60" s="14">
        <v>0</v>
      </c>
      <c r="S60" s="14">
        <v>0</v>
      </c>
      <c r="T60" s="14">
        <v>0</v>
      </c>
      <c r="U60" s="14">
        <v>50000000</v>
      </c>
      <c r="V60" s="14">
        <v>0</v>
      </c>
      <c r="W60" s="14">
        <v>0</v>
      </c>
      <c r="X60" s="14">
        <v>0</v>
      </c>
      <c r="Y60" s="14">
        <v>0</v>
      </c>
      <c r="Z60" s="14">
        <v>0</v>
      </c>
      <c r="AA60" s="14">
        <v>0</v>
      </c>
      <c r="AB60" s="14">
        <v>0</v>
      </c>
      <c r="AC60" s="16" t="e">
        <f>_xlfn.XLOOKUP(Tbl_CapitalSummary[[#This Row],[Agency Code]]*1,#REF!,#REF!)</f>
        <v>#REF!</v>
      </c>
      <c r="AD60" s="17" t="e">
        <f>_xlfn.XLOOKUP(Tbl_CapitalSummary[[#This Row],[Agency Code]]*1,#REF!,#REF!)</f>
        <v>#REF!</v>
      </c>
    </row>
    <row r="61" spans="2:30" ht="75" x14ac:dyDescent="0.25">
      <c r="B61" s="12" t="s">
        <v>59</v>
      </c>
      <c r="C61" s="12" t="s">
        <v>66</v>
      </c>
      <c r="D61" s="13" t="s">
        <v>122</v>
      </c>
      <c r="E61" s="11" t="s">
        <v>67</v>
      </c>
      <c r="F61" s="13" t="s">
        <v>138</v>
      </c>
      <c r="G61" s="13" t="s">
        <v>10</v>
      </c>
      <c r="H61" s="15">
        <v>2024</v>
      </c>
      <c r="I61" s="15">
        <v>2024.1</v>
      </c>
      <c r="J61" s="15" t="s">
        <v>290</v>
      </c>
      <c r="K61" s="15" t="s">
        <v>291</v>
      </c>
      <c r="L61" s="15" t="s">
        <v>11</v>
      </c>
      <c r="M61" s="12" t="s">
        <v>276</v>
      </c>
      <c r="N61" s="12" t="s">
        <v>131</v>
      </c>
      <c r="O61" s="13" t="s">
        <v>130</v>
      </c>
      <c r="P61" s="12" t="s">
        <v>69</v>
      </c>
      <c r="Q61" s="14">
        <v>81341000</v>
      </c>
      <c r="R61" s="14">
        <v>0</v>
      </c>
      <c r="S61" s="14">
        <v>0</v>
      </c>
      <c r="T61" s="14">
        <v>0</v>
      </c>
      <c r="U61" s="14">
        <v>0</v>
      </c>
      <c r="V61" s="14">
        <v>0</v>
      </c>
      <c r="W61" s="14">
        <v>0</v>
      </c>
      <c r="X61" s="14">
        <v>0</v>
      </c>
      <c r="Y61" s="14">
        <v>0</v>
      </c>
      <c r="Z61" s="14">
        <v>0</v>
      </c>
      <c r="AA61" s="14">
        <v>0</v>
      </c>
      <c r="AB61" s="14">
        <v>0</v>
      </c>
      <c r="AC61" s="16" t="e">
        <f>_xlfn.XLOOKUP(Tbl_CapitalSummary[[#This Row],[Agency Code]]*1,#REF!,#REF!)</f>
        <v>#REF!</v>
      </c>
      <c r="AD61" s="17" t="e">
        <f>_xlfn.XLOOKUP(Tbl_CapitalSummary[[#This Row],[Agency Code]]*1,#REF!,#REF!)</f>
        <v>#REF!</v>
      </c>
    </row>
    <row r="62" spans="2:30" ht="75" x14ac:dyDescent="0.25">
      <c r="B62" s="12" t="s">
        <v>59</v>
      </c>
      <c r="C62" s="12" t="s">
        <v>66</v>
      </c>
      <c r="D62" s="13" t="s">
        <v>122</v>
      </c>
      <c r="E62" s="11" t="s">
        <v>67</v>
      </c>
      <c r="F62" s="13" t="s">
        <v>138</v>
      </c>
      <c r="G62" s="13" t="s">
        <v>10</v>
      </c>
      <c r="H62" s="15">
        <v>2024</v>
      </c>
      <c r="I62" s="15">
        <v>2024.1</v>
      </c>
      <c r="J62" s="15" t="s">
        <v>290</v>
      </c>
      <c r="K62" s="15" t="s">
        <v>291</v>
      </c>
      <c r="L62" s="15" t="s">
        <v>11</v>
      </c>
      <c r="M62" s="12" t="s">
        <v>277</v>
      </c>
      <c r="N62" s="12" t="s">
        <v>278</v>
      </c>
      <c r="O62" s="13" t="s">
        <v>123</v>
      </c>
      <c r="P62" s="12" t="s">
        <v>124</v>
      </c>
      <c r="Q62" s="14">
        <v>250000000</v>
      </c>
      <c r="R62" s="14">
        <v>0</v>
      </c>
      <c r="S62" s="14">
        <v>0</v>
      </c>
      <c r="T62" s="14">
        <v>0</v>
      </c>
      <c r="U62" s="14">
        <v>0</v>
      </c>
      <c r="V62" s="14">
        <v>0</v>
      </c>
      <c r="W62" s="14">
        <v>0</v>
      </c>
      <c r="X62" s="14">
        <v>0</v>
      </c>
      <c r="Y62" s="14">
        <v>0</v>
      </c>
      <c r="Z62" s="14">
        <v>0</v>
      </c>
      <c r="AA62" s="14">
        <v>0</v>
      </c>
      <c r="AB62" s="14">
        <v>0</v>
      </c>
      <c r="AC62" s="16" t="e">
        <f>_xlfn.XLOOKUP(Tbl_CapitalSummary[[#This Row],[Agency Code]]*1,#REF!,#REF!)</f>
        <v>#REF!</v>
      </c>
      <c r="AD62" s="17" t="e">
        <f>_xlfn.XLOOKUP(Tbl_CapitalSummary[[#This Row],[Agency Code]]*1,#REF!,#REF!)</f>
        <v>#REF!</v>
      </c>
    </row>
    <row r="63" spans="2:30" ht="60" x14ac:dyDescent="0.25">
      <c r="B63" s="12" t="s">
        <v>59</v>
      </c>
      <c r="C63" s="12" t="s">
        <v>66</v>
      </c>
      <c r="D63" s="13" t="s">
        <v>122</v>
      </c>
      <c r="E63" s="11" t="s">
        <v>67</v>
      </c>
      <c r="F63" s="13" t="s">
        <v>138</v>
      </c>
      <c r="G63" s="13" t="s">
        <v>10</v>
      </c>
      <c r="H63" s="15">
        <v>2024</v>
      </c>
      <c r="I63" s="15">
        <v>2024.1</v>
      </c>
      <c r="J63" s="15" t="s">
        <v>290</v>
      </c>
      <c r="K63" s="15" t="s">
        <v>291</v>
      </c>
      <c r="L63" s="15" t="s">
        <v>11</v>
      </c>
      <c r="M63" s="12" t="s">
        <v>279</v>
      </c>
      <c r="N63" s="12" t="s">
        <v>132</v>
      </c>
      <c r="O63" s="13" t="s">
        <v>133</v>
      </c>
      <c r="P63" s="12" t="s">
        <v>70</v>
      </c>
      <c r="Q63" s="14">
        <v>22153969</v>
      </c>
      <c r="R63" s="14">
        <v>0</v>
      </c>
      <c r="S63" s="14">
        <v>0</v>
      </c>
      <c r="T63" s="14">
        <v>0</v>
      </c>
      <c r="U63" s="14">
        <v>0</v>
      </c>
      <c r="V63" s="14">
        <v>0</v>
      </c>
      <c r="W63" s="14">
        <v>0</v>
      </c>
      <c r="X63" s="14">
        <v>0</v>
      </c>
      <c r="Y63" s="14">
        <v>0</v>
      </c>
      <c r="Z63" s="14">
        <v>0</v>
      </c>
      <c r="AA63" s="14">
        <v>0</v>
      </c>
      <c r="AB63" s="14">
        <v>0</v>
      </c>
      <c r="AC63" s="16" t="e">
        <f>_xlfn.XLOOKUP(Tbl_CapitalSummary[[#This Row],[Agency Code]]*1,#REF!,#REF!)</f>
        <v>#REF!</v>
      </c>
      <c r="AD63" s="17" t="e">
        <f>_xlfn.XLOOKUP(Tbl_CapitalSummary[[#This Row],[Agency Code]]*1,#REF!,#REF!)</f>
        <v>#REF!</v>
      </c>
    </row>
    <row r="64" spans="2:30" ht="90" x14ac:dyDescent="0.25">
      <c r="B64" s="12" t="s">
        <v>59</v>
      </c>
      <c r="C64" s="12" t="s">
        <v>66</v>
      </c>
      <c r="D64" s="13" t="s">
        <v>122</v>
      </c>
      <c r="E64" s="11" t="s">
        <v>67</v>
      </c>
      <c r="F64" s="13" t="s">
        <v>138</v>
      </c>
      <c r="G64" s="13" t="s">
        <v>10</v>
      </c>
      <c r="H64" s="15">
        <v>2024</v>
      </c>
      <c r="I64" s="15">
        <v>2024.1</v>
      </c>
      <c r="J64" s="15" t="s">
        <v>290</v>
      </c>
      <c r="K64" s="15" t="s">
        <v>291</v>
      </c>
      <c r="L64" s="15" t="s">
        <v>11</v>
      </c>
      <c r="M64" s="12" t="s">
        <v>280</v>
      </c>
      <c r="N64" s="12" t="s">
        <v>281</v>
      </c>
      <c r="O64" s="13" t="s">
        <v>282</v>
      </c>
      <c r="P64" s="12" t="s">
        <v>283</v>
      </c>
      <c r="Q64" s="14">
        <v>0</v>
      </c>
      <c r="R64" s="14">
        <v>0</v>
      </c>
      <c r="S64" s="14">
        <v>222285</v>
      </c>
      <c r="T64" s="14">
        <v>0</v>
      </c>
      <c r="U64" s="14">
        <v>70527745</v>
      </c>
      <c r="V64" s="14">
        <v>0</v>
      </c>
      <c r="W64" s="14">
        <v>0</v>
      </c>
      <c r="X64" s="14">
        <v>0</v>
      </c>
      <c r="Y64" s="14">
        <v>9332955</v>
      </c>
      <c r="Z64" s="14">
        <v>0</v>
      </c>
      <c r="AA64" s="14">
        <v>9332955</v>
      </c>
      <c r="AB64" s="14">
        <v>0</v>
      </c>
      <c r="AC64" s="16" t="e">
        <f>_xlfn.XLOOKUP(Tbl_CapitalSummary[[#This Row],[Agency Code]]*1,#REF!,#REF!)</f>
        <v>#REF!</v>
      </c>
      <c r="AD64" s="17" t="e">
        <f>_xlfn.XLOOKUP(Tbl_CapitalSummary[[#This Row],[Agency Code]]*1,#REF!,#REF!)</f>
        <v>#REF!</v>
      </c>
    </row>
    <row r="65" spans="2:30" ht="120" x14ac:dyDescent="0.25">
      <c r="B65" s="12" t="s">
        <v>59</v>
      </c>
      <c r="C65" s="12" t="s">
        <v>66</v>
      </c>
      <c r="D65" s="13" t="s">
        <v>122</v>
      </c>
      <c r="E65" s="11" t="s">
        <v>67</v>
      </c>
      <c r="F65" s="13" t="s">
        <v>138</v>
      </c>
      <c r="G65" s="13" t="s">
        <v>10</v>
      </c>
      <c r="H65" s="15">
        <v>2024</v>
      </c>
      <c r="I65" s="15">
        <v>2024.1</v>
      </c>
      <c r="J65" s="15" t="s">
        <v>290</v>
      </c>
      <c r="K65" s="15" t="s">
        <v>291</v>
      </c>
      <c r="L65" s="15" t="s">
        <v>11</v>
      </c>
      <c r="M65" s="12" t="s">
        <v>284</v>
      </c>
      <c r="N65" s="12" t="s">
        <v>285</v>
      </c>
      <c r="O65" s="13" t="s">
        <v>286</v>
      </c>
      <c r="P65" s="12" t="s">
        <v>287</v>
      </c>
      <c r="Q65" s="14">
        <v>0</v>
      </c>
      <c r="R65" s="14">
        <v>0</v>
      </c>
      <c r="S65" s="14">
        <v>0</v>
      </c>
      <c r="T65" s="14">
        <v>0</v>
      </c>
      <c r="U65" s="14">
        <v>42910836</v>
      </c>
      <c r="V65" s="14">
        <v>0</v>
      </c>
      <c r="W65" s="14">
        <v>0</v>
      </c>
      <c r="X65" s="14">
        <v>0</v>
      </c>
      <c r="Y65" s="14">
        <v>0</v>
      </c>
      <c r="Z65" s="14">
        <v>0</v>
      </c>
      <c r="AA65" s="14">
        <v>0</v>
      </c>
      <c r="AB65" s="14">
        <v>0</v>
      </c>
      <c r="AC65" s="16" t="e">
        <f>_xlfn.XLOOKUP(Tbl_CapitalSummary[[#This Row],[Agency Code]]*1,#REF!,#REF!)</f>
        <v>#REF!</v>
      </c>
      <c r="AD65" s="17" t="e">
        <f>_xlfn.XLOOKUP(Tbl_CapitalSummary[[#This Row],[Agency Code]]*1,#REF!,#REF!)</f>
        <v>#REF!</v>
      </c>
    </row>
  </sheetData>
  <phoneticPr fontId="6" type="noConversion"/>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
  <sheetViews>
    <sheetView showGridLines="0" workbookViewId="0">
      <pane ySplit="4" topLeftCell="A5" activePane="bottomLeft" state="frozen"/>
      <selection pane="bottomLeft" activeCell="A4" sqref="A4"/>
    </sheetView>
  </sheetViews>
  <sheetFormatPr defaultRowHeight="15" x14ac:dyDescent="0.25"/>
  <cols>
    <col min="5" max="8" width="15.140625" bestFit="1" customWidth="1"/>
    <col min="9" max="12" width="14.85546875" customWidth="1"/>
  </cols>
  <sheetData>
    <row r="1" spans="1:12" x14ac:dyDescent="0.25">
      <c r="A1" s="2" t="s">
        <v>292</v>
      </c>
    </row>
    <row r="2" spans="1:12" x14ac:dyDescent="0.25">
      <c r="A2" s="5" t="s">
        <v>61</v>
      </c>
    </row>
    <row r="3" spans="1:12" ht="45" x14ac:dyDescent="0.25">
      <c r="A3" s="2"/>
      <c r="E3" s="9" t="s">
        <v>293</v>
      </c>
      <c r="F3" s="9" t="s">
        <v>294</v>
      </c>
      <c r="G3" s="9" t="s">
        <v>295</v>
      </c>
      <c r="H3" s="9" t="s">
        <v>296</v>
      </c>
      <c r="I3" s="9" t="s">
        <v>297</v>
      </c>
      <c r="J3" s="9" t="s">
        <v>298</v>
      </c>
      <c r="K3" s="9" t="s">
        <v>299</v>
      </c>
      <c r="L3" s="9" t="s">
        <v>300</v>
      </c>
    </row>
    <row r="4" spans="1:12" x14ac:dyDescent="0.25">
      <c r="D4" s="6" t="s">
        <v>62</v>
      </c>
      <c r="E4" s="7">
        <f>SUBTOTAL(109,Tbl_CapitalSummary[FY 2025 GF])</f>
        <v>916589809</v>
      </c>
      <c r="F4" s="7">
        <f>SUBTOTAL(109,Tbl_CapitalSummary[FY 2026 GF])</f>
        <v>0</v>
      </c>
      <c r="G4" s="7">
        <f>SUBTOTAL(109,Tbl_CapitalSummary[FY 2025 NGF])</f>
        <v>462693062</v>
      </c>
      <c r="H4" s="7">
        <f>SUBTOTAL(109,Tbl_CapitalSummary[FY 2026 NGF])</f>
        <v>287200000</v>
      </c>
      <c r="I4" s="7">
        <f>SUBTOTAL(109,Tbl_CapitalSummary[FY 2025 State Supported Debt Financing])</f>
        <v>334943768</v>
      </c>
      <c r="J4" s="7">
        <f>SUBTOTAL(109,Tbl_CapitalSummary[FY 2026 State Supported Debt Financing])</f>
        <v>0</v>
      </c>
      <c r="K4" s="7">
        <f>SUBTOTAL(109,Tbl_CapitalSummary[FY 2025 Other Debt Financing])</f>
        <v>133617955</v>
      </c>
      <c r="L4" s="7">
        <f>SUBTOTAL(109,Tbl_CapitalSummary[FY 2026 Other Debt Financing])</f>
        <v>0</v>
      </c>
    </row>
  </sheetData>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9F141AD-2B48-4CA7-BD90-17BE7DBE535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2024-2026 Capital Summary</vt:lpstr>
      <vt:lpstr>Filters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2023-12-18T17:33:29Z</dcterms:modified>
</cp:coreProperties>
</file>